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Soumu\総務共有フォルダー\20_研究管理監\★りんご研究所庁舎改築関係\Ｒ７\20_設計委託業務成果品\10_現場説明用（業者用）\03_改築工事（機械設備）\"/>
    </mc:Choice>
  </mc:AlternateContent>
  <xr:revisionPtr revIDLastSave="0" documentId="13_ncr:1_{816E6723-8479-4849-900B-23CBFB94E508}" xr6:coauthVersionLast="47" xr6:coauthVersionMax="47" xr10:uidLastSave="{00000000-0000-0000-0000-000000000000}"/>
  <bookViews>
    <workbookView xWindow="-28920" yWindow="-120" windowWidth="29040" windowHeight="15720" xr2:uid="{B2FB0C22-3C17-40E5-8A64-54701981917E}"/>
  </bookViews>
  <sheets>
    <sheet name="表紙" sheetId="338" r:id="rId1"/>
    <sheet name="経費" sheetId="388" r:id="rId2"/>
    <sheet name="経費（一括）建築" sheetId="336" state="hidden" r:id="rId3"/>
    <sheet name="設計書-共通仮設" sheetId="339" state="hidden" r:id="rId4"/>
    <sheet name="設計書（建築）" sheetId="340" state="hidden" r:id="rId5"/>
    <sheet name="設計書（電気設備）" sheetId="343" state="hidden" r:id="rId6"/>
    <sheet name="設計書（機械設備）" sheetId="342" r:id="rId7"/>
    <sheet name="機器名(国交省)" sheetId="351" state="hidden" r:id="rId8"/>
    <sheet name="機器名(文科省)" sheetId="352" state="hidden" r:id="rId9"/>
    <sheet name="採用査定率" sheetId="353" state="hidden" r:id="rId10"/>
    <sheet name="Sheet3" sheetId="389" r:id="rId11"/>
    <sheet name="設計書（昇降機）" sheetId="341" state="hidden" r:id="rId12"/>
    <sheet name="経費率表(昇降機)(新営)" sheetId="337" state="hidden" r:id="rId13"/>
  </sheets>
  <externalReferences>
    <externalReference r:id="rId14"/>
  </externalReferences>
  <definedNames>
    <definedName name="_" localSheetId="2">#REF!</definedName>
    <definedName name="_" localSheetId="12">#REF!</definedName>
    <definedName name="_" localSheetId="0">#REF!</definedName>
    <definedName name="_">#REF!</definedName>
    <definedName name="_??_Datab" localSheetId="12">#REF!</definedName>
    <definedName name="_??_Print_Area" localSheetId="12">#REF!</definedName>
    <definedName name="_??_Print_Area_8" localSheetId="12">#REF!</definedName>
    <definedName name="__" localSheetId="2">#REF!</definedName>
    <definedName name="__" localSheetId="12">#REF!</definedName>
    <definedName name="__" localSheetId="0">#REF!</definedName>
    <definedName name="__">#REF!</definedName>
    <definedName name="__?" localSheetId="2">#REF!</definedName>
    <definedName name="__?" localSheetId="12">#REF!</definedName>
    <definedName name="__?" localSheetId="0">#REF!</definedName>
    <definedName name="__?">#REF!</definedName>
    <definedName name="__??_Datab" localSheetId="2">#REF!</definedName>
    <definedName name="__??_Datab" localSheetId="12">#REF!</definedName>
    <definedName name="__??_Datab">#REF!</definedName>
    <definedName name="__??_Print_Area" localSheetId="2">#REF!</definedName>
    <definedName name="__??_Print_Area" localSheetId="12">#REF!</definedName>
    <definedName name="__??_Print_Area">#REF!</definedName>
    <definedName name="__??_Print_Area_8" localSheetId="2">#REF!</definedName>
    <definedName name="__??_Print_Area_8" localSheetId="12">#REF!</definedName>
    <definedName name="__??_Print_Area_8">#REF!</definedName>
    <definedName name="__?Datab" localSheetId="12">#REF!</definedName>
    <definedName name="__?Datab" localSheetId="0">#REF!</definedName>
    <definedName name="__?Datab">#REF!</definedName>
    <definedName name="__?Datab_8" localSheetId="12">#REF!</definedName>
    <definedName name="__?Datab_8" localSheetId="0">#REF!</definedName>
    <definedName name="__?Datab_8">#REF!</definedName>
    <definedName name="__?Print_Area" localSheetId="12">#REF!</definedName>
    <definedName name="__?Print_Area" localSheetId="0">#REF!</definedName>
    <definedName name="__?Print_Area">#REF!</definedName>
    <definedName name="__?Print_Area_8" localSheetId="2">#REF!</definedName>
    <definedName name="__?Print_Area_8" localSheetId="12">#REF!</definedName>
    <definedName name="__?Print_Area_8" localSheetId="0">#REF!</definedName>
    <definedName name="__?Print_Area_8">#REF!</definedName>
    <definedName name="___" localSheetId="12">#REF!</definedName>
    <definedName name="___" localSheetId="0">#REF!</definedName>
    <definedName name="___">#REF!</definedName>
    <definedName name="___??_Datab">#REF!</definedName>
    <definedName name="___??_Print_Area">#REF!</definedName>
    <definedName name="___??_Print_Area_8">#REF!</definedName>
    <definedName name="____" localSheetId="2">#REF!</definedName>
    <definedName name="____" localSheetId="12">#REF!</definedName>
    <definedName name="____" localSheetId="0">#REF!</definedName>
    <definedName name="____">#REF!</definedName>
    <definedName name="_____" localSheetId="2">#REF!</definedName>
    <definedName name="_____" localSheetId="12">#REF!</definedName>
    <definedName name="_____" localSheetId="0">#REF!</definedName>
    <definedName name="_____">#REF!</definedName>
    <definedName name="______">#REF!</definedName>
    <definedName name="______??_Datab">#REF!</definedName>
    <definedName name="______??_Print_Area">#REF!</definedName>
    <definedName name="______??_Print_Area_8">#REF!</definedName>
    <definedName name="_______">#REF!</definedName>
    <definedName name="________">#REF!</definedName>
    <definedName name="_________">#REF!</definedName>
    <definedName name="__________">#REF!</definedName>
    <definedName name="___________________________________________KEY10" hidden="1">#REF!</definedName>
    <definedName name="___________________________________________KEY2" hidden="1">#REF!</definedName>
    <definedName name="__________________________________________KEY10" hidden="1">#REF!</definedName>
    <definedName name="__________________________________________KEY2" hidden="1">#REF!</definedName>
    <definedName name="________________________________________KEY10" hidden="1">#REF!</definedName>
    <definedName name="________________________________________KEY2" hidden="1">#REF!</definedName>
    <definedName name="______________________________________KEY10" hidden="1">#REF!</definedName>
    <definedName name="______________________________________KEY2" hidden="1">#REF!</definedName>
    <definedName name="____________________________________KEY10" hidden="1">#REF!</definedName>
    <definedName name="____________________________________KEY2" hidden="1">#REF!</definedName>
    <definedName name="___________________________________KEY10" hidden="1">#REF!</definedName>
    <definedName name="___________________________________KEY2" hidden="1">#REF!</definedName>
    <definedName name="__________________________________W2">#REF!</definedName>
    <definedName name="_________________________________KEY10" hidden="1">#REF!</definedName>
    <definedName name="_________________________________KEY2" hidden="1">#REF!</definedName>
    <definedName name="_________________________________W2">#REF!</definedName>
    <definedName name="________________________________A600000">#REF!</definedName>
    <definedName name="________________________________ANK1">#REF!</definedName>
    <definedName name="________________________________ANK2">#REF!</definedName>
    <definedName name="________________________________ANK3">#REF!</definedName>
    <definedName name="________________________________ARE5">#REF!</definedName>
    <definedName name="________________________________ASB200">#REF!</definedName>
    <definedName name="________________________________CLE5">#REF!</definedName>
    <definedName name="________________________________W2">#REF!</definedName>
    <definedName name="_______________________________A600000">#REF!</definedName>
    <definedName name="_______________________________ANK1">#REF!</definedName>
    <definedName name="_______________________________ANK2">#REF!</definedName>
    <definedName name="_______________________________ANK3">#REF!</definedName>
    <definedName name="_______________________________ARE5">#REF!</definedName>
    <definedName name="_______________________________ASB200">#REF!</definedName>
    <definedName name="_______________________________CLE5">#REF!</definedName>
    <definedName name="_______________________________KEY10" hidden="1">#REF!</definedName>
    <definedName name="_______________________________KEY2" hidden="1">#REF!</definedName>
    <definedName name="_______________________________W2">#REF!</definedName>
    <definedName name="______________________________A600000">#REF!</definedName>
    <definedName name="______________________________ANK1">#REF!</definedName>
    <definedName name="______________________________ANK2">#REF!</definedName>
    <definedName name="______________________________ANK3">#REF!</definedName>
    <definedName name="______________________________ARE5">#REF!</definedName>
    <definedName name="______________________________ASB200">#REF!</definedName>
    <definedName name="______________________________CLE5">#REF!</definedName>
    <definedName name="______________________________W2">#REF!</definedName>
    <definedName name="_____________________________A600000">#REF!</definedName>
    <definedName name="_____________________________ANK1">#REF!</definedName>
    <definedName name="_____________________________ANK2">#REF!</definedName>
    <definedName name="_____________________________ANK3">#REF!</definedName>
    <definedName name="_____________________________ARE5">#REF!</definedName>
    <definedName name="_____________________________ASB200">#REF!</definedName>
    <definedName name="_____________________________CLE5">#REF!</definedName>
    <definedName name="_____________________________KEY10" hidden="1">#REF!</definedName>
    <definedName name="_____________________________KEY2" hidden="1">#REF!</definedName>
    <definedName name="_____________________________W2">#REF!</definedName>
    <definedName name="____________________________A600000">#REF!</definedName>
    <definedName name="____________________________ANK1">#REF!</definedName>
    <definedName name="____________________________ANK2">#REF!</definedName>
    <definedName name="____________________________ANK3">#REF!</definedName>
    <definedName name="____________________________ARE5">#REF!</definedName>
    <definedName name="____________________________ASB200">#REF!</definedName>
    <definedName name="____________________________CLE5">#REF!</definedName>
    <definedName name="____________________________Key2" hidden="1">#REF!</definedName>
    <definedName name="____________________________W2">#REF!</definedName>
    <definedName name="___________________________A600000">#REF!</definedName>
    <definedName name="___________________________ANK1">#REF!</definedName>
    <definedName name="___________________________ANK2">#REF!</definedName>
    <definedName name="___________________________ANK3">#REF!</definedName>
    <definedName name="___________________________ARE5">#REF!</definedName>
    <definedName name="___________________________ASB200">#REF!</definedName>
    <definedName name="___________________________CLE5">#REF!</definedName>
    <definedName name="___________________________KEY10" hidden="1">#REF!</definedName>
    <definedName name="___________________________KEY2" hidden="1">#REF!</definedName>
    <definedName name="___________________________W2">#REF!</definedName>
    <definedName name="__________________________A600000">#REF!</definedName>
    <definedName name="__________________________ANK1">#REF!</definedName>
    <definedName name="__________________________ANK2">#REF!</definedName>
    <definedName name="__________________________ANK3">#REF!</definedName>
    <definedName name="__________________________ARE5">#REF!</definedName>
    <definedName name="__________________________ASB200">#REF!</definedName>
    <definedName name="__________________________CLE5">#REF!</definedName>
    <definedName name="__________________________Key2" hidden="1">#REF!</definedName>
    <definedName name="__________________________W2">#REF!</definedName>
    <definedName name="_________________________A600000">#REF!</definedName>
    <definedName name="_________________________ANK1">#REF!</definedName>
    <definedName name="_________________________ANK2">#REF!</definedName>
    <definedName name="_________________________ANK3">#REF!</definedName>
    <definedName name="_________________________ARE5">#REF!</definedName>
    <definedName name="_________________________ASB200">#REF!</definedName>
    <definedName name="_________________________CLE5">#REF!</definedName>
    <definedName name="_________________________KEY10" hidden="1">#REF!</definedName>
    <definedName name="_________________________Key2" localSheetId="5" hidden="1">#REF!</definedName>
    <definedName name="_________________________Key2" hidden="1">#REF!</definedName>
    <definedName name="_________________________Key3" hidden="1">#REF!</definedName>
    <definedName name="_________________________W2">#REF!</definedName>
    <definedName name="________________________A600000">#REF!</definedName>
    <definedName name="________________________ANK1">#REF!</definedName>
    <definedName name="________________________ANK2">#REF!</definedName>
    <definedName name="________________________ANK3">#REF!</definedName>
    <definedName name="________________________ARE5">#REF!</definedName>
    <definedName name="________________________ASB200">#REF!</definedName>
    <definedName name="________________________CLE5">#REF!</definedName>
    <definedName name="________________________Key2" localSheetId="5" hidden="1">#REF!</definedName>
    <definedName name="________________________Key2" hidden="1">#REF!</definedName>
    <definedName name="________________________Key3" hidden="1">#REF!</definedName>
    <definedName name="________________________W2">#REF!</definedName>
    <definedName name="_______________________A600000">#REF!</definedName>
    <definedName name="_______________________ANK1">#REF!</definedName>
    <definedName name="_______________________ANK2">#REF!</definedName>
    <definedName name="_______________________ANK3">#REF!</definedName>
    <definedName name="_______________________ARE5">#REF!</definedName>
    <definedName name="_______________________ASB200">#REF!</definedName>
    <definedName name="_______________________CLE5">#REF!</definedName>
    <definedName name="_______________________KEY10" hidden="1">#REF!</definedName>
    <definedName name="_______________________Key2" localSheetId="5" hidden="1">#REF!</definedName>
    <definedName name="_______________________Key2" hidden="1">#REF!</definedName>
    <definedName name="_______________________Key3" hidden="1">#REF!</definedName>
    <definedName name="_______________________W2">#REF!</definedName>
    <definedName name="______________________A600000">#REF!</definedName>
    <definedName name="______________________ANK1">#REF!</definedName>
    <definedName name="______________________ANK2">#REF!</definedName>
    <definedName name="______________________ANK3">#REF!</definedName>
    <definedName name="______________________ARE5">#REF!</definedName>
    <definedName name="______________________ASB200">#REF!</definedName>
    <definedName name="______________________CLE5">#REF!</definedName>
    <definedName name="______________________Key2" hidden="1">#REF!</definedName>
    <definedName name="______________________Key3" hidden="1">#REF!</definedName>
    <definedName name="______________________W2">#REF!</definedName>
    <definedName name="_____________________A600000">#REF!</definedName>
    <definedName name="_____________________ANK1">#REF!</definedName>
    <definedName name="_____________________ANK2">#REF!</definedName>
    <definedName name="_____________________ANK3">#REF!</definedName>
    <definedName name="_____________________ARE5">#REF!</definedName>
    <definedName name="_____________________ASB200">#REF!</definedName>
    <definedName name="_____________________CLE5">#REF!</definedName>
    <definedName name="_____________________KEY10" hidden="1">#REF!</definedName>
    <definedName name="_____________________Key2" hidden="1">#REF!</definedName>
    <definedName name="_____________________Key3" hidden="1">#REF!</definedName>
    <definedName name="_____________________W2">#REF!</definedName>
    <definedName name="____________________A600000">#REF!</definedName>
    <definedName name="____________________ANK1">#REF!</definedName>
    <definedName name="____________________ANK2">#REF!</definedName>
    <definedName name="____________________ANK3">#REF!</definedName>
    <definedName name="____________________ARE5">#REF!</definedName>
    <definedName name="____________________ASB200">#REF!</definedName>
    <definedName name="____________________CLE5">#REF!</definedName>
    <definedName name="____________________KEY10" hidden="1">#REF!</definedName>
    <definedName name="____________________Key2" hidden="1">#REF!</definedName>
    <definedName name="____________________Key3" hidden="1">#REF!</definedName>
    <definedName name="____________________W2">#REF!</definedName>
    <definedName name="___________________A600000">#REF!</definedName>
    <definedName name="___________________ANK1">#REF!</definedName>
    <definedName name="___________________ANK2">#REF!</definedName>
    <definedName name="___________________ANK3">#REF!</definedName>
    <definedName name="___________________ARE5">#REF!</definedName>
    <definedName name="___________________ASB200">#REF!</definedName>
    <definedName name="___________________CLE5">#REF!</definedName>
    <definedName name="___________________Key2" hidden="1">#REF!</definedName>
    <definedName name="___________________Key3" hidden="1">#REF!</definedName>
    <definedName name="___________________W2">#REF!</definedName>
    <definedName name="__________________A600000">#REF!</definedName>
    <definedName name="__________________ANK1">#REF!</definedName>
    <definedName name="__________________ANK2">#REF!</definedName>
    <definedName name="__________________ANK3">#REF!</definedName>
    <definedName name="__________________ARE5">#REF!</definedName>
    <definedName name="__________________ASB200">#REF!</definedName>
    <definedName name="__________________CLE5">#REF!</definedName>
    <definedName name="__________________KEY10" hidden="1">#REF!</definedName>
    <definedName name="__________________Key2" hidden="1">#REF!</definedName>
    <definedName name="__________________Key3" hidden="1">#REF!</definedName>
    <definedName name="__________________W2">#REF!</definedName>
    <definedName name="_________________A600000">#REF!</definedName>
    <definedName name="_________________ANK1">#REF!</definedName>
    <definedName name="_________________ANK2">#REF!</definedName>
    <definedName name="_________________ANK3">#REF!</definedName>
    <definedName name="_________________ARE5">#REF!</definedName>
    <definedName name="_________________ASB200">#REF!</definedName>
    <definedName name="_________________CLE5">#REF!</definedName>
    <definedName name="_________________KEY10" hidden="1">#REF!</definedName>
    <definedName name="_________________Key2" localSheetId="5" hidden="1">#REF!</definedName>
    <definedName name="_________________Key2" localSheetId="0" hidden="1">#REF!</definedName>
    <definedName name="_________________Key2" hidden="1">#REF!</definedName>
    <definedName name="_________________Key3" hidden="1">#REF!</definedName>
    <definedName name="_________________W2">#REF!</definedName>
    <definedName name="________________A600000">#REF!</definedName>
    <definedName name="________________ANK1">#REF!</definedName>
    <definedName name="________________ANK2">#REF!</definedName>
    <definedName name="________________ANK3">#REF!</definedName>
    <definedName name="________________ARE5">#REF!</definedName>
    <definedName name="________________ASB200">#REF!</definedName>
    <definedName name="________________CLE5">#REF!</definedName>
    <definedName name="________________KEY10" hidden="1">#REF!</definedName>
    <definedName name="________________Key2" hidden="1">#REF!</definedName>
    <definedName name="________________Key3" hidden="1">#REF!</definedName>
    <definedName name="________________W2">#REF!</definedName>
    <definedName name="_______________A600000">#REF!</definedName>
    <definedName name="_______________ANK1">#REF!</definedName>
    <definedName name="_______________ANK2">#REF!</definedName>
    <definedName name="_______________ANK3">#REF!</definedName>
    <definedName name="_______________ARE5">#REF!</definedName>
    <definedName name="_______________ASB200">#REF!</definedName>
    <definedName name="_______________CLE5">#REF!</definedName>
    <definedName name="_______________KEY10" hidden="1">#REF!</definedName>
    <definedName name="_______________Key2" localSheetId="12" hidden="1">#REF!</definedName>
    <definedName name="_______________Key2" localSheetId="5" hidden="1">#REF!</definedName>
    <definedName name="_______________Key2" hidden="1">#REF!</definedName>
    <definedName name="_______________Key3" hidden="1">#REF!</definedName>
    <definedName name="_______________W2">#REF!</definedName>
    <definedName name="______________A600000">#REF!</definedName>
    <definedName name="______________ANK1">#REF!</definedName>
    <definedName name="______________ANK2">#REF!</definedName>
    <definedName name="______________ANK3">#REF!</definedName>
    <definedName name="______________ARE5">#REF!</definedName>
    <definedName name="______________ASB200">#REF!</definedName>
    <definedName name="______________CLE5">#REF!</definedName>
    <definedName name="______________KEY10" hidden="1">#REF!</definedName>
    <definedName name="______________Key2" hidden="1">#REF!</definedName>
    <definedName name="______________Key3" hidden="1">#REF!</definedName>
    <definedName name="______________W2">#REF!</definedName>
    <definedName name="_____________A600000">#REF!</definedName>
    <definedName name="_____________ANK1">#REF!</definedName>
    <definedName name="_____________ANK2">#REF!</definedName>
    <definedName name="_____________ANK3">#REF!</definedName>
    <definedName name="_____________ARE5">#REF!</definedName>
    <definedName name="_____________ASB200">#REF!</definedName>
    <definedName name="_____________C300200">#REF!</definedName>
    <definedName name="_____________C303800">#REF!</definedName>
    <definedName name="_____________C370003">#REF!</definedName>
    <definedName name="_____________C370135">#REF!</definedName>
    <definedName name="_____________C370240">#REF!</definedName>
    <definedName name="_____________C370500">#REF!</definedName>
    <definedName name="_____________C370600">#REF!</definedName>
    <definedName name="_____________C371625">#REF!</definedName>
    <definedName name="_____________C371630">#REF!</definedName>
    <definedName name="_____________C371640">#REF!</definedName>
    <definedName name="_____________C371650">#REF!</definedName>
    <definedName name="_____________C371725">#REF!</definedName>
    <definedName name="_____________C371730">#REF!</definedName>
    <definedName name="_____________C371740">#REF!</definedName>
    <definedName name="_____________C371750">#REF!</definedName>
    <definedName name="_____________C460211">#REF!</definedName>
    <definedName name="_____________C480900">#REF!</definedName>
    <definedName name="_____________C481000">#REF!</definedName>
    <definedName name="_____________CLE5">#REF!</definedName>
    <definedName name="_____________KEY10" hidden="1">#REF!</definedName>
    <definedName name="_____________Key2" localSheetId="2" hidden="1">#REF!</definedName>
    <definedName name="_____________Key2" localSheetId="12" hidden="1">#REF!</definedName>
    <definedName name="_____________Key2" localSheetId="5" hidden="1">#REF!</definedName>
    <definedName name="_____________Key2" localSheetId="0" hidden="1">#REF!</definedName>
    <definedName name="_____________Key2" hidden="1">#REF!</definedName>
    <definedName name="_____________Key3" hidden="1">#REF!</definedName>
    <definedName name="_____________W2">#REF!</definedName>
    <definedName name="____________A600000">#REF!</definedName>
    <definedName name="____________ANK1">#REF!</definedName>
    <definedName name="____________ANK2">#REF!</definedName>
    <definedName name="____________ANK3">#REF!</definedName>
    <definedName name="____________ARE5">#REF!</definedName>
    <definedName name="____________ASB200">#REF!</definedName>
    <definedName name="____________C300200">#REF!</definedName>
    <definedName name="____________C303800">#REF!</definedName>
    <definedName name="____________C370003">#REF!</definedName>
    <definedName name="____________C370135">#REF!</definedName>
    <definedName name="____________C370240">#REF!</definedName>
    <definedName name="____________C370500">#REF!</definedName>
    <definedName name="____________C370600">#REF!</definedName>
    <definedName name="____________C371625">#REF!</definedName>
    <definedName name="____________C371630">#REF!</definedName>
    <definedName name="____________C371640">#REF!</definedName>
    <definedName name="____________C371650">#REF!</definedName>
    <definedName name="____________C371725">#REF!</definedName>
    <definedName name="____________C371730">#REF!</definedName>
    <definedName name="____________C371740">#REF!</definedName>
    <definedName name="____________C371750">#REF!</definedName>
    <definedName name="____________C460211">#REF!</definedName>
    <definedName name="____________C480900">#REF!</definedName>
    <definedName name="____________C481000">#REF!</definedName>
    <definedName name="____________CLE5">#REF!</definedName>
    <definedName name="____________KEY10" hidden="1">#REF!</definedName>
    <definedName name="____________Key2" localSheetId="2" hidden="1">#REF!</definedName>
    <definedName name="____________Key2" localSheetId="5" hidden="1">#REF!</definedName>
    <definedName name="____________Key2" localSheetId="0" hidden="1">#REF!</definedName>
    <definedName name="____________Key2" hidden="1">#REF!</definedName>
    <definedName name="____________Key3" hidden="1">#REF!</definedName>
    <definedName name="____________W2">#REF!</definedName>
    <definedName name="___________A600000">#REF!</definedName>
    <definedName name="___________ANK1">#REF!</definedName>
    <definedName name="___________ANK2">#REF!</definedName>
    <definedName name="___________ANK3">#REF!</definedName>
    <definedName name="___________ARE5">#REF!</definedName>
    <definedName name="___________ASB200">#REF!</definedName>
    <definedName name="___________C300200">#REF!</definedName>
    <definedName name="___________C303800">#REF!</definedName>
    <definedName name="___________C370003">#REF!</definedName>
    <definedName name="___________C370135">#REF!</definedName>
    <definedName name="___________C370240">#REF!</definedName>
    <definedName name="___________C370500">#REF!</definedName>
    <definedName name="___________C370600">#REF!</definedName>
    <definedName name="___________C371625">#REF!</definedName>
    <definedName name="___________C371630">#REF!</definedName>
    <definedName name="___________C371640">#REF!</definedName>
    <definedName name="___________C371650">#REF!</definedName>
    <definedName name="___________C371725">#REF!</definedName>
    <definedName name="___________C371730">#REF!</definedName>
    <definedName name="___________C371740">#REF!</definedName>
    <definedName name="___________C371750">#REF!</definedName>
    <definedName name="___________C460211">#REF!</definedName>
    <definedName name="___________C480900">#REF!</definedName>
    <definedName name="___________C481000">#REF!</definedName>
    <definedName name="___________CLE5">#REF!</definedName>
    <definedName name="___________KEY10" hidden="1">#REF!</definedName>
    <definedName name="___________Key2" localSheetId="2" hidden="1">#REF!</definedName>
    <definedName name="___________Key2" localSheetId="12" hidden="1">#REF!</definedName>
    <definedName name="___________Key2" localSheetId="5" hidden="1">#REF!</definedName>
    <definedName name="___________Key2" localSheetId="0" hidden="1">#REF!</definedName>
    <definedName name="___________Key2" hidden="1">#REF!</definedName>
    <definedName name="___________Key3" hidden="1">#REF!</definedName>
    <definedName name="___________W2">#REF!</definedName>
    <definedName name="__________A600000">#REF!</definedName>
    <definedName name="__________ANK1">#REF!</definedName>
    <definedName name="__________ANK2">#REF!</definedName>
    <definedName name="__________ANK3">#REF!</definedName>
    <definedName name="__________ARE5">#REF!</definedName>
    <definedName name="__________ASB200">#REF!</definedName>
    <definedName name="__________C300200">#REF!</definedName>
    <definedName name="__________C303800">#REF!</definedName>
    <definedName name="__________C370003">#REF!</definedName>
    <definedName name="__________C370135">#REF!</definedName>
    <definedName name="__________C370240">#REF!</definedName>
    <definedName name="__________C370500">#REF!</definedName>
    <definedName name="__________C370600">#REF!</definedName>
    <definedName name="__________C371625">#REF!</definedName>
    <definedName name="__________C371630">#REF!</definedName>
    <definedName name="__________C371640">#REF!</definedName>
    <definedName name="__________C371650">#REF!</definedName>
    <definedName name="__________C371725">#REF!</definedName>
    <definedName name="__________C371730">#REF!</definedName>
    <definedName name="__________C371740">#REF!</definedName>
    <definedName name="__________C371750">#REF!</definedName>
    <definedName name="__________C460211">#REF!</definedName>
    <definedName name="__________C480900">#REF!</definedName>
    <definedName name="__________C481000">#REF!</definedName>
    <definedName name="__________CLE5">#REF!</definedName>
    <definedName name="__________KEY10" hidden="1">#REF!</definedName>
    <definedName name="__________Key2" localSheetId="2" hidden="1">#REF!</definedName>
    <definedName name="__________Key2" localSheetId="12" hidden="1">#REF!</definedName>
    <definedName name="__________Key2" localSheetId="5" hidden="1">#REF!</definedName>
    <definedName name="__________Key2" localSheetId="0" hidden="1">#REF!</definedName>
    <definedName name="__________Key2" hidden="1">#REF!</definedName>
    <definedName name="__________Key3" localSheetId="2" hidden="1">#REF!</definedName>
    <definedName name="__________Key3" localSheetId="12" hidden="1">#REF!</definedName>
    <definedName name="__________Key3" hidden="1">#REF!</definedName>
    <definedName name="__________SUB1">#REF!</definedName>
    <definedName name="__________SUB2">#REF!</definedName>
    <definedName name="__________SUB3">#REF!</definedName>
    <definedName name="__________SUB4">#REF!</definedName>
    <definedName name="__________W2">#REF!</definedName>
    <definedName name="_________A600000">#REF!</definedName>
    <definedName name="_________ANK1">#REF!</definedName>
    <definedName name="_________ANK2">#REF!</definedName>
    <definedName name="_________ANK3">#REF!</definedName>
    <definedName name="_________ARE5">#REF!</definedName>
    <definedName name="_________ASB200">#REF!</definedName>
    <definedName name="_________C300200">#REF!</definedName>
    <definedName name="_________C303800">#REF!</definedName>
    <definedName name="_________C370003">#REF!</definedName>
    <definedName name="_________C370135">#REF!</definedName>
    <definedName name="_________C370240">#REF!</definedName>
    <definedName name="_________C370500">#REF!</definedName>
    <definedName name="_________C370600">#REF!</definedName>
    <definedName name="_________C371625">#REF!</definedName>
    <definedName name="_________C371630">#REF!</definedName>
    <definedName name="_________C371640">#REF!</definedName>
    <definedName name="_________C371650">#REF!</definedName>
    <definedName name="_________C371725">#REF!</definedName>
    <definedName name="_________C371730">#REF!</definedName>
    <definedName name="_________C371740">#REF!</definedName>
    <definedName name="_________C371750">#REF!</definedName>
    <definedName name="_________C460211">#REF!</definedName>
    <definedName name="_________C480900">#REF!</definedName>
    <definedName name="_________C481000">#REF!</definedName>
    <definedName name="_________CLE5">#REF!</definedName>
    <definedName name="_________KEY10" hidden="1">#REF!</definedName>
    <definedName name="_________Key2" localSheetId="2" hidden="1">#REF!</definedName>
    <definedName name="_________Key2" localSheetId="12" hidden="1">#REF!</definedName>
    <definedName name="_________Key2" localSheetId="5" hidden="1">#REF!</definedName>
    <definedName name="_________Key2" localSheetId="0" hidden="1">#REF!</definedName>
    <definedName name="_________Key2" hidden="1">#REF!</definedName>
    <definedName name="_________Key3" localSheetId="2" hidden="1">#REF!</definedName>
    <definedName name="_________Key3" localSheetId="12" hidden="1">#REF!</definedName>
    <definedName name="_________Key3" hidden="1">#REF!</definedName>
    <definedName name="_________SUB1">#REF!</definedName>
    <definedName name="_________SUB2">#REF!</definedName>
    <definedName name="_________SUB3">#REF!</definedName>
    <definedName name="_________SUB4">#REF!</definedName>
    <definedName name="_________W2">#REF!</definedName>
    <definedName name="________A600000">#REF!</definedName>
    <definedName name="________ANK1">#REF!</definedName>
    <definedName name="________ANK2">#REF!</definedName>
    <definedName name="________ANK3">#REF!</definedName>
    <definedName name="________ARE5">#REF!</definedName>
    <definedName name="________ASB200">#REF!</definedName>
    <definedName name="________C300200">#REF!</definedName>
    <definedName name="________C303800">#REF!</definedName>
    <definedName name="________C370003">#REF!</definedName>
    <definedName name="________C370135">#REF!</definedName>
    <definedName name="________C370240">#REF!</definedName>
    <definedName name="________C370500">#REF!</definedName>
    <definedName name="________C370600">#REF!</definedName>
    <definedName name="________C371625">#REF!</definedName>
    <definedName name="________C371630">#REF!</definedName>
    <definedName name="________C371640">#REF!</definedName>
    <definedName name="________C371650">#REF!</definedName>
    <definedName name="________C371725">#REF!</definedName>
    <definedName name="________C371730">#REF!</definedName>
    <definedName name="________C371740">#REF!</definedName>
    <definedName name="________C371750">#REF!</definedName>
    <definedName name="________C460211">#REF!</definedName>
    <definedName name="________C480900">#REF!</definedName>
    <definedName name="________C481000">#REF!</definedName>
    <definedName name="________CLE5">#REF!</definedName>
    <definedName name="________KEY10" hidden="1">#REF!</definedName>
    <definedName name="________Key2" localSheetId="2" hidden="1">#REF!</definedName>
    <definedName name="________Key2" localSheetId="12" hidden="1">#REF!</definedName>
    <definedName name="________Key2" localSheetId="5" hidden="1">#REF!</definedName>
    <definedName name="________Key2" localSheetId="0" hidden="1">#REF!</definedName>
    <definedName name="________Key2" hidden="1">#REF!</definedName>
    <definedName name="________Key3" localSheetId="2" hidden="1">#REF!</definedName>
    <definedName name="________Key3" localSheetId="12" hidden="1">#REF!</definedName>
    <definedName name="________Key3" hidden="1">#REF!</definedName>
    <definedName name="________SUB1">#N/A</definedName>
    <definedName name="________SUB2">#N/A</definedName>
    <definedName name="________SUB3">#N/A</definedName>
    <definedName name="________SUB4">#N/A</definedName>
    <definedName name="________TNo２" hidden="1">{#N/A,#N/A,FALSE,"積算根拠";#N/A,#N/A,FALSE,"数量計算書";#N/A,#N/A,FALSE,"集計表";#N/A,#N/A,FALSE,"Sheet3"}</definedName>
    <definedName name="________W2">#REF!</definedName>
    <definedName name="_______A600000">#REF!</definedName>
    <definedName name="_______ANK1">#REF!</definedName>
    <definedName name="_______ANK2">#REF!</definedName>
    <definedName name="_______ANK3">#REF!</definedName>
    <definedName name="_______ARE5">#REF!</definedName>
    <definedName name="_______ASB200">#REF!</definedName>
    <definedName name="_______C300200">#REF!</definedName>
    <definedName name="_______C303800">#REF!</definedName>
    <definedName name="_______C370003">#REF!</definedName>
    <definedName name="_______C370135">#REF!</definedName>
    <definedName name="_______C370240">#REF!</definedName>
    <definedName name="_______C370500">#REF!</definedName>
    <definedName name="_______C370600">#REF!</definedName>
    <definedName name="_______C371625">#REF!</definedName>
    <definedName name="_______C371630">#REF!</definedName>
    <definedName name="_______C371640">#REF!</definedName>
    <definedName name="_______C371650">#REF!</definedName>
    <definedName name="_______C371725">#REF!</definedName>
    <definedName name="_______C371730">#REF!</definedName>
    <definedName name="_______C371740">#REF!</definedName>
    <definedName name="_______C371750">#REF!</definedName>
    <definedName name="_______C460211">#REF!</definedName>
    <definedName name="_______C480900">#REF!</definedName>
    <definedName name="_______C481000">#REF!</definedName>
    <definedName name="_______CLE5">#REF!</definedName>
    <definedName name="_______J99999">#REF!</definedName>
    <definedName name="_______KEY10" hidden="1">#REF!</definedName>
    <definedName name="_______Key2" localSheetId="2" hidden="1">#REF!</definedName>
    <definedName name="_______Key2" localSheetId="12" hidden="1">#REF!</definedName>
    <definedName name="_______Key2" localSheetId="5" hidden="1">#REF!</definedName>
    <definedName name="_______Key2" localSheetId="0" hidden="1">#REF!</definedName>
    <definedName name="_______Key2" hidden="1">#REF!</definedName>
    <definedName name="_______Key3" localSheetId="2" hidden="1">#REF!</definedName>
    <definedName name="_______Key3" localSheetId="12" hidden="1">#REF!</definedName>
    <definedName name="_______Key3" hidden="1">#REF!</definedName>
    <definedName name="_______SUB1">#N/A</definedName>
    <definedName name="_______SUB2">#N/A</definedName>
    <definedName name="_______SUB3">#N/A</definedName>
    <definedName name="_______SUB4">#N/A</definedName>
    <definedName name="_______ｔｑ２２">#REF!</definedName>
    <definedName name="_______W2">#REF!</definedName>
    <definedName name="_______ｗｒ３３３">#REF!</definedName>
    <definedName name="______A50000">#REF!</definedName>
    <definedName name="______A600000">#REF!</definedName>
    <definedName name="______ANK1">#REF!</definedName>
    <definedName name="______ANK2">#REF!</definedName>
    <definedName name="______ANK3">#REF!</definedName>
    <definedName name="______ARE5">#REF!</definedName>
    <definedName name="______ASB200">#REF!</definedName>
    <definedName name="______C300200">#REF!</definedName>
    <definedName name="______C303800">#REF!</definedName>
    <definedName name="______C370003">#REF!</definedName>
    <definedName name="______C370135">#REF!</definedName>
    <definedName name="______C370240">#REF!</definedName>
    <definedName name="______C370500">#REF!</definedName>
    <definedName name="______C370600">#REF!</definedName>
    <definedName name="______C371625">#REF!</definedName>
    <definedName name="______C371630">#REF!</definedName>
    <definedName name="______C371640">#REF!</definedName>
    <definedName name="______C371650">#REF!</definedName>
    <definedName name="______C371725">#REF!</definedName>
    <definedName name="______C371730">#REF!</definedName>
    <definedName name="______C371740">#REF!</definedName>
    <definedName name="______C371750">#REF!</definedName>
    <definedName name="______C460211">#REF!</definedName>
    <definedName name="______C480900">#REF!</definedName>
    <definedName name="______C481000">#REF!</definedName>
    <definedName name="______CLE5">#REF!</definedName>
    <definedName name="______KEY10" hidden="1">#REF!</definedName>
    <definedName name="______Key2" localSheetId="2" hidden="1">#REF!</definedName>
    <definedName name="______Key2" localSheetId="12" hidden="1">#REF!</definedName>
    <definedName name="______Key2" localSheetId="5" hidden="1">#REF!</definedName>
    <definedName name="______Key2" localSheetId="0" hidden="1">#REF!</definedName>
    <definedName name="______Key2" hidden="1">#REF!</definedName>
    <definedName name="______Key3" localSheetId="2" hidden="1">#REF!</definedName>
    <definedName name="______Key3" localSheetId="12" hidden="1">#REF!</definedName>
    <definedName name="______Key3" localSheetId="5" hidden="1">#REF!</definedName>
    <definedName name="______Key3" hidden="1">#REF!</definedName>
    <definedName name="______ME1">#REF!</definedName>
    <definedName name="______ME10">#REF!</definedName>
    <definedName name="______ME100">#REF!</definedName>
    <definedName name="______ME101">#REF!</definedName>
    <definedName name="______ME11">#REF!</definedName>
    <definedName name="______ME12">#REF!</definedName>
    <definedName name="______ME13">#REF!</definedName>
    <definedName name="______ME14">#REF!</definedName>
    <definedName name="______ME15">#REF!</definedName>
    <definedName name="______ME16">#REF!</definedName>
    <definedName name="______ME17">#REF!</definedName>
    <definedName name="______ME18">#REF!</definedName>
    <definedName name="______ME19">#REF!</definedName>
    <definedName name="______ME2">#REF!</definedName>
    <definedName name="______ME20">#REF!</definedName>
    <definedName name="______ME21">#REF!</definedName>
    <definedName name="______ME22">#REF!</definedName>
    <definedName name="______ME23">#REF!</definedName>
    <definedName name="______ME24">#REF!</definedName>
    <definedName name="______ME25">#REF!</definedName>
    <definedName name="______ME26">#REF!</definedName>
    <definedName name="______ME27">#REF!</definedName>
    <definedName name="______ME28">#REF!</definedName>
    <definedName name="______ME29">#REF!</definedName>
    <definedName name="______ME3">#REF!</definedName>
    <definedName name="______ME30">#REF!</definedName>
    <definedName name="______ME31">#REF!</definedName>
    <definedName name="______ME32">#REF!</definedName>
    <definedName name="______ME33">#REF!</definedName>
    <definedName name="______ME34">#REF!</definedName>
    <definedName name="______ME35">#REF!</definedName>
    <definedName name="______ME36">#REF!</definedName>
    <definedName name="______ME37">#REF!</definedName>
    <definedName name="______ME38">#REF!</definedName>
    <definedName name="______ME39">#REF!</definedName>
    <definedName name="______ME4">#REF!</definedName>
    <definedName name="______ME40">#REF!</definedName>
    <definedName name="______ME41">#REF!</definedName>
    <definedName name="______ME42">#REF!</definedName>
    <definedName name="______ME43">#REF!</definedName>
    <definedName name="______ME44">#REF!</definedName>
    <definedName name="______ME45">#REF!</definedName>
    <definedName name="______ME46">#REF!</definedName>
    <definedName name="______ME47">#REF!</definedName>
    <definedName name="______ME48">#REF!</definedName>
    <definedName name="______ME49">#REF!</definedName>
    <definedName name="______ME5">#REF!</definedName>
    <definedName name="______ME50">#REF!</definedName>
    <definedName name="______ME51">#REF!</definedName>
    <definedName name="______ME52">#REF!</definedName>
    <definedName name="______ME53">#REF!</definedName>
    <definedName name="______ME54">#REF!</definedName>
    <definedName name="______ME55">#REF!</definedName>
    <definedName name="______ME56">#REF!</definedName>
    <definedName name="______ME57">#REF!</definedName>
    <definedName name="______ME58">#REF!</definedName>
    <definedName name="______ME59">#REF!</definedName>
    <definedName name="______ME6">#REF!</definedName>
    <definedName name="______ME60">#REF!</definedName>
    <definedName name="______ME61">#REF!</definedName>
    <definedName name="______ME62">#REF!</definedName>
    <definedName name="______ME63">#REF!</definedName>
    <definedName name="______ME64">#REF!</definedName>
    <definedName name="______ME65">#REF!</definedName>
    <definedName name="______ME66">#REF!</definedName>
    <definedName name="______ME67">#REF!</definedName>
    <definedName name="______ME68">#REF!</definedName>
    <definedName name="______ME69">#REF!</definedName>
    <definedName name="______ME7">#REF!</definedName>
    <definedName name="______ME70">#REF!</definedName>
    <definedName name="______ME71">#REF!</definedName>
    <definedName name="______ME72">#REF!</definedName>
    <definedName name="______ME73">#REF!</definedName>
    <definedName name="______ME74">#REF!</definedName>
    <definedName name="______ME75">#REF!</definedName>
    <definedName name="______ME76">#REF!</definedName>
    <definedName name="______ME77">#REF!</definedName>
    <definedName name="______ME78">#REF!</definedName>
    <definedName name="______ME79">#REF!</definedName>
    <definedName name="______ME8">#REF!</definedName>
    <definedName name="______ME80">#REF!</definedName>
    <definedName name="______ME81">#REF!</definedName>
    <definedName name="______ME82">#REF!</definedName>
    <definedName name="______ME83">#REF!</definedName>
    <definedName name="______ME84">#REF!</definedName>
    <definedName name="______ME85">#REF!</definedName>
    <definedName name="______ME86">#REF!</definedName>
    <definedName name="______ME87">#REF!</definedName>
    <definedName name="______ME88">#REF!</definedName>
    <definedName name="______ME89">#REF!</definedName>
    <definedName name="______ME9">#REF!</definedName>
    <definedName name="______ME90">#REF!</definedName>
    <definedName name="______ME91">#REF!</definedName>
    <definedName name="______ME92">#REF!</definedName>
    <definedName name="______ME93">#REF!</definedName>
    <definedName name="______ME94">#REF!</definedName>
    <definedName name="______ME95">#REF!</definedName>
    <definedName name="______ME96">#REF!</definedName>
    <definedName name="______ME97">#REF!</definedName>
    <definedName name="______ME98">#REF!</definedName>
    <definedName name="______ME99">#REF!</definedName>
    <definedName name="______PRT1">#REF!</definedName>
    <definedName name="______PRT2">#REF!</definedName>
    <definedName name="______PRT3">#REF!</definedName>
    <definedName name="______SUB1">#N/A</definedName>
    <definedName name="______SUB2">#N/A</definedName>
    <definedName name="______SUB3">#N/A</definedName>
    <definedName name="______SUB4">#N/A</definedName>
    <definedName name="______W2">#REF!</definedName>
    <definedName name="_____1">#REF!</definedName>
    <definedName name="_____A50000" localSheetId="2">#REF!</definedName>
    <definedName name="_____A50000" localSheetId="12">#REF!</definedName>
    <definedName name="_____A50000" localSheetId="0">#REF!</definedName>
    <definedName name="_____A50000">#REF!</definedName>
    <definedName name="_____A600000">#REF!</definedName>
    <definedName name="_____AB100000">#REF!</definedName>
    <definedName name="_____AB67474">#REF!</definedName>
    <definedName name="_____AB70047">#REF!</definedName>
    <definedName name="_____all1">#REF!</definedName>
    <definedName name="_____ANK1">#REF!</definedName>
    <definedName name="_____ANK2">#REF!</definedName>
    <definedName name="_____ANK3">#REF!</definedName>
    <definedName name="_____ARE5">#REF!</definedName>
    <definedName name="_____ASB200">#REF!</definedName>
    <definedName name="_____BAN1">#REF!</definedName>
    <definedName name="_____BAN11">#REF!</definedName>
    <definedName name="_____BAN2">#REF!</definedName>
    <definedName name="_____BAN3">#REF!</definedName>
    <definedName name="_____BAN31">#REF!</definedName>
    <definedName name="_____BAN32">#REF!</definedName>
    <definedName name="_____BAN33">#REF!</definedName>
    <definedName name="_____C300200">#REF!</definedName>
    <definedName name="_____C303800">#REF!</definedName>
    <definedName name="_____C370003">#REF!</definedName>
    <definedName name="_____C370135">#REF!</definedName>
    <definedName name="_____C370240">#REF!</definedName>
    <definedName name="_____C370500">#REF!</definedName>
    <definedName name="_____C370600">#REF!</definedName>
    <definedName name="_____C371625">#REF!</definedName>
    <definedName name="_____C371630">#REF!</definedName>
    <definedName name="_____C371640">#REF!</definedName>
    <definedName name="_____C371650">#REF!</definedName>
    <definedName name="_____C371725">#REF!</definedName>
    <definedName name="_____C371730">#REF!</definedName>
    <definedName name="_____C371740">#REF!</definedName>
    <definedName name="_____C371750">#REF!</definedName>
    <definedName name="_____C460211">#REF!</definedName>
    <definedName name="_____C480900">#REF!</definedName>
    <definedName name="_____C481000">#REF!</definedName>
    <definedName name="_____CLE5">#REF!</definedName>
    <definedName name="_____GAI2">#REF!</definedName>
    <definedName name="_____GAI3">#REF!</definedName>
    <definedName name="_____GAI31">#REF!</definedName>
    <definedName name="_____GAI4">#REF!</definedName>
    <definedName name="_____GAI6">#REF!</definedName>
    <definedName name="_____GMO1">#REF!</definedName>
    <definedName name="_____KEY10" hidden="1">#REF!</definedName>
    <definedName name="_____Key2" localSheetId="2" hidden="1">#REF!</definedName>
    <definedName name="_____Key2" localSheetId="12" hidden="1">#REF!</definedName>
    <definedName name="_____Key2" localSheetId="5" hidden="1">#REF!</definedName>
    <definedName name="_____Key2" localSheetId="0" hidden="1">#REF!</definedName>
    <definedName name="_____Key2" hidden="1">#REF!</definedName>
    <definedName name="_____Key3" localSheetId="2" hidden="1">#REF!</definedName>
    <definedName name="_____Key3" localSheetId="12" hidden="1">#REF!</definedName>
    <definedName name="_____Key3" hidden="1">#REF!</definedName>
    <definedName name="_____KHH1">#REF!</definedName>
    <definedName name="_____KHH21">#REF!</definedName>
    <definedName name="_____ME1" localSheetId="2">#REF!</definedName>
    <definedName name="_____ME1" localSheetId="12">#REF!</definedName>
    <definedName name="_____ME1" localSheetId="0">#REF!</definedName>
    <definedName name="_____ME1">#REF!</definedName>
    <definedName name="_____ME10" localSheetId="2">#REF!</definedName>
    <definedName name="_____ME10" localSheetId="12">#REF!</definedName>
    <definedName name="_____ME10" localSheetId="0">#REF!</definedName>
    <definedName name="_____ME10">#REF!</definedName>
    <definedName name="_____ME100" localSheetId="2">#REF!</definedName>
    <definedName name="_____ME100" localSheetId="12">#REF!</definedName>
    <definedName name="_____ME100" localSheetId="0">#REF!</definedName>
    <definedName name="_____ME100">#REF!</definedName>
    <definedName name="_____ME101" localSheetId="2">#REF!</definedName>
    <definedName name="_____ME101" localSheetId="12">#REF!</definedName>
    <definedName name="_____ME101">#REF!</definedName>
    <definedName name="_____ME11" localSheetId="2">#REF!</definedName>
    <definedName name="_____ME11" localSheetId="12">#REF!</definedName>
    <definedName name="_____ME11">#REF!</definedName>
    <definedName name="_____ME12" localSheetId="2">#REF!</definedName>
    <definedName name="_____ME12" localSheetId="12">#REF!</definedName>
    <definedName name="_____ME12">#REF!</definedName>
    <definedName name="_____ME13" localSheetId="2">#REF!</definedName>
    <definedName name="_____ME13" localSheetId="12">#REF!</definedName>
    <definedName name="_____ME13">#REF!</definedName>
    <definedName name="_____ME14" localSheetId="2">#REF!</definedName>
    <definedName name="_____ME14" localSheetId="12">#REF!</definedName>
    <definedName name="_____ME14">#REF!</definedName>
    <definedName name="_____ME15" localSheetId="2">#REF!</definedName>
    <definedName name="_____ME15" localSheetId="12">#REF!</definedName>
    <definedName name="_____ME15">#REF!</definedName>
    <definedName name="_____ME16" localSheetId="2">#REF!</definedName>
    <definedName name="_____ME16" localSheetId="12">#REF!</definedName>
    <definedName name="_____ME16">#REF!</definedName>
    <definedName name="_____ME17" localSheetId="2">#REF!</definedName>
    <definedName name="_____ME17" localSheetId="12">#REF!</definedName>
    <definedName name="_____ME17">#REF!</definedName>
    <definedName name="_____ME18" localSheetId="2">#REF!</definedName>
    <definedName name="_____ME18" localSheetId="12">#REF!</definedName>
    <definedName name="_____ME18">#REF!</definedName>
    <definedName name="_____ME19" localSheetId="2">#REF!</definedName>
    <definedName name="_____ME19" localSheetId="12">#REF!</definedName>
    <definedName name="_____ME19">#REF!</definedName>
    <definedName name="_____ME2" localSheetId="2">#REF!</definedName>
    <definedName name="_____ME2" localSheetId="12">#REF!</definedName>
    <definedName name="_____ME2">#REF!</definedName>
    <definedName name="_____ME20" localSheetId="2">#REF!</definedName>
    <definedName name="_____ME20" localSheetId="12">#REF!</definedName>
    <definedName name="_____ME20">#REF!</definedName>
    <definedName name="_____ME21" localSheetId="2">#REF!</definedName>
    <definedName name="_____ME21" localSheetId="12">#REF!</definedName>
    <definedName name="_____ME21">#REF!</definedName>
    <definedName name="_____ME22" localSheetId="2">#REF!</definedName>
    <definedName name="_____ME22" localSheetId="12">#REF!</definedName>
    <definedName name="_____ME22">#REF!</definedName>
    <definedName name="_____ME23" localSheetId="2">#REF!</definedName>
    <definedName name="_____ME23" localSheetId="12">#REF!</definedName>
    <definedName name="_____ME23">#REF!</definedName>
    <definedName name="_____ME24" localSheetId="2">#REF!</definedName>
    <definedName name="_____ME24" localSheetId="12">#REF!</definedName>
    <definedName name="_____ME24">#REF!</definedName>
    <definedName name="_____ME25" localSheetId="2">#REF!</definedName>
    <definedName name="_____ME25" localSheetId="12">#REF!</definedName>
    <definedName name="_____ME25">#REF!</definedName>
    <definedName name="_____ME26" localSheetId="2">#REF!</definedName>
    <definedName name="_____ME26" localSheetId="12">#REF!</definedName>
    <definedName name="_____ME26">#REF!</definedName>
    <definedName name="_____ME27" localSheetId="2">#REF!</definedName>
    <definedName name="_____ME27" localSheetId="12">#REF!</definedName>
    <definedName name="_____ME27">#REF!</definedName>
    <definedName name="_____ME28" localSheetId="2">#REF!</definedName>
    <definedName name="_____ME28" localSheetId="12">#REF!</definedName>
    <definedName name="_____ME28">#REF!</definedName>
    <definedName name="_____ME29" localSheetId="2">#REF!</definedName>
    <definedName name="_____ME29" localSheetId="12">#REF!</definedName>
    <definedName name="_____ME29">#REF!</definedName>
    <definedName name="_____ME3" localSheetId="2">#REF!</definedName>
    <definedName name="_____ME3" localSheetId="12">#REF!</definedName>
    <definedName name="_____ME3">#REF!</definedName>
    <definedName name="_____ME30" localSheetId="2">#REF!</definedName>
    <definedName name="_____ME30" localSheetId="12">#REF!</definedName>
    <definedName name="_____ME30">#REF!</definedName>
    <definedName name="_____ME31" localSheetId="2">#REF!</definedName>
    <definedName name="_____ME31" localSheetId="12">#REF!</definedName>
    <definedName name="_____ME31">#REF!</definedName>
    <definedName name="_____ME32" localSheetId="2">#REF!</definedName>
    <definedName name="_____ME32" localSheetId="12">#REF!</definedName>
    <definedName name="_____ME32">#REF!</definedName>
    <definedName name="_____ME33" localSheetId="2">#REF!</definedName>
    <definedName name="_____ME33" localSheetId="12">#REF!</definedName>
    <definedName name="_____ME33">#REF!</definedName>
    <definedName name="_____ME34" localSheetId="2">#REF!</definedName>
    <definedName name="_____ME34" localSheetId="12">#REF!</definedName>
    <definedName name="_____ME34">#REF!</definedName>
    <definedName name="_____ME35" localSheetId="2">#REF!</definedName>
    <definedName name="_____ME35" localSheetId="12">#REF!</definedName>
    <definedName name="_____ME35">#REF!</definedName>
    <definedName name="_____ME36" localSheetId="2">#REF!</definedName>
    <definedName name="_____ME36" localSheetId="12">#REF!</definedName>
    <definedName name="_____ME36">#REF!</definedName>
    <definedName name="_____ME37" localSheetId="2">#REF!</definedName>
    <definedName name="_____ME37" localSheetId="12">#REF!</definedName>
    <definedName name="_____ME37">#REF!</definedName>
    <definedName name="_____ME38" localSheetId="2">#REF!</definedName>
    <definedName name="_____ME38" localSheetId="12">#REF!</definedName>
    <definedName name="_____ME38">#REF!</definedName>
    <definedName name="_____ME39" localSheetId="2">#REF!</definedName>
    <definedName name="_____ME39" localSheetId="12">#REF!</definedName>
    <definedName name="_____ME39">#REF!</definedName>
    <definedName name="_____ME4" localSheetId="2">#REF!</definedName>
    <definedName name="_____ME4" localSheetId="12">#REF!</definedName>
    <definedName name="_____ME4">#REF!</definedName>
    <definedName name="_____ME40" localSheetId="2">#REF!</definedName>
    <definedName name="_____ME40" localSheetId="12">#REF!</definedName>
    <definedName name="_____ME40">#REF!</definedName>
    <definedName name="_____ME41" localSheetId="2">#REF!</definedName>
    <definedName name="_____ME41" localSheetId="12">#REF!</definedName>
    <definedName name="_____ME41">#REF!</definedName>
    <definedName name="_____ME42" localSheetId="2">#REF!</definedName>
    <definedName name="_____ME42" localSheetId="12">#REF!</definedName>
    <definedName name="_____ME42">#REF!</definedName>
    <definedName name="_____ME43" localSheetId="2">#REF!</definedName>
    <definedName name="_____ME43" localSheetId="12">#REF!</definedName>
    <definedName name="_____ME43">#REF!</definedName>
    <definedName name="_____ME44" localSheetId="2">#REF!</definedName>
    <definedName name="_____ME44" localSheetId="12">#REF!</definedName>
    <definedName name="_____ME44">#REF!</definedName>
    <definedName name="_____ME45" localSheetId="2">#REF!</definedName>
    <definedName name="_____ME45" localSheetId="12">#REF!</definedName>
    <definedName name="_____ME45">#REF!</definedName>
    <definedName name="_____ME46" localSheetId="2">#REF!</definedName>
    <definedName name="_____ME46" localSheetId="12">#REF!</definedName>
    <definedName name="_____ME46">#REF!</definedName>
    <definedName name="_____ME47" localSheetId="2">#REF!</definedName>
    <definedName name="_____ME47" localSheetId="12">#REF!</definedName>
    <definedName name="_____ME47">#REF!</definedName>
    <definedName name="_____ME48" localSheetId="2">#REF!</definedName>
    <definedName name="_____ME48" localSheetId="12">#REF!</definedName>
    <definedName name="_____ME48">#REF!</definedName>
    <definedName name="_____ME49" localSheetId="2">#REF!</definedName>
    <definedName name="_____ME49" localSheetId="12">#REF!</definedName>
    <definedName name="_____ME49">#REF!</definedName>
    <definedName name="_____ME5" localSheetId="2">#REF!</definedName>
    <definedName name="_____ME5" localSheetId="12">#REF!</definedName>
    <definedName name="_____ME5">#REF!</definedName>
    <definedName name="_____ME50" localSheetId="2">#REF!</definedName>
    <definedName name="_____ME50" localSheetId="12">#REF!</definedName>
    <definedName name="_____ME50">#REF!</definedName>
    <definedName name="_____ME51" localSheetId="2">#REF!</definedName>
    <definedName name="_____ME51" localSheetId="12">#REF!</definedName>
    <definedName name="_____ME51">#REF!</definedName>
    <definedName name="_____ME52" localSheetId="2">#REF!</definedName>
    <definedName name="_____ME52" localSheetId="12">#REF!</definedName>
    <definedName name="_____ME52">#REF!</definedName>
    <definedName name="_____ME53" localSheetId="2">#REF!</definedName>
    <definedName name="_____ME53" localSheetId="12">#REF!</definedName>
    <definedName name="_____ME53">#REF!</definedName>
    <definedName name="_____ME54" localSheetId="2">#REF!</definedName>
    <definedName name="_____ME54" localSheetId="12">#REF!</definedName>
    <definedName name="_____ME54">#REF!</definedName>
    <definedName name="_____ME55" localSheetId="2">#REF!</definedName>
    <definedName name="_____ME55" localSheetId="12">#REF!</definedName>
    <definedName name="_____ME55">#REF!</definedName>
    <definedName name="_____ME56" localSheetId="2">#REF!</definedName>
    <definedName name="_____ME56" localSheetId="12">#REF!</definedName>
    <definedName name="_____ME56">#REF!</definedName>
    <definedName name="_____ME57" localSheetId="2">#REF!</definedName>
    <definedName name="_____ME57" localSheetId="12">#REF!</definedName>
    <definedName name="_____ME57">#REF!</definedName>
    <definedName name="_____ME58" localSheetId="2">#REF!</definedName>
    <definedName name="_____ME58" localSheetId="12">#REF!</definedName>
    <definedName name="_____ME58">#REF!</definedName>
    <definedName name="_____ME59" localSheetId="2">#REF!</definedName>
    <definedName name="_____ME59" localSheetId="12">#REF!</definedName>
    <definedName name="_____ME59">#REF!</definedName>
    <definedName name="_____ME6" localSheetId="2">#REF!</definedName>
    <definedName name="_____ME6" localSheetId="12">#REF!</definedName>
    <definedName name="_____ME6">#REF!</definedName>
    <definedName name="_____ME60" localSheetId="2">#REF!</definedName>
    <definedName name="_____ME60" localSheetId="12">#REF!</definedName>
    <definedName name="_____ME60">#REF!</definedName>
    <definedName name="_____ME61" localSheetId="2">#REF!</definedName>
    <definedName name="_____ME61" localSheetId="12">#REF!</definedName>
    <definedName name="_____ME61">#REF!</definedName>
    <definedName name="_____ME62" localSheetId="2">#REF!</definedName>
    <definedName name="_____ME62" localSheetId="12">#REF!</definedName>
    <definedName name="_____ME62">#REF!</definedName>
    <definedName name="_____ME63" localSheetId="2">#REF!</definedName>
    <definedName name="_____ME63" localSheetId="12">#REF!</definedName>
    <definedName name="_____ME63">#REF!</definedName>
    <definedName name="_____ME64" localSheetId="2">#REF!</definedName>
    <definedName name="_____ME64" localSheetId="12">#REF!</definedName>
    <definedName name="_____ME64">#REF!</definedName>
    <definedName name="_____ME65" localSheetId="2">#REF!</definedName>
    <definedName name="_____ME65" localSheetId="12">#REF!</definedName>
    <definedName name="_____ME65">#REF!</definedName>
    <definedName name="_____ME66" localSheetId="2">#REF!</definedName>
    <definedName name="_____ME66" localSheetId="12">#REF!</definedName>
    <definedName name="_____ME66">#REF!</definedName>
    <definedName name="_____ME67" localSheetId="2">#REF!</definedName>
    <definedName name="_____ME67" localSheetId="12">#REF!</definedName>
    <definedName name="_____ME67">#REF!</definedName>
    <definedName name="_____ME68" localSheetId="2">#REF!</definedName>
    <definedName name="_____ME68" localSheetId="12">#REF!</definedName>
    <definedName name="_____ME68">#REF!</definedName>
    <definedName name="_____ME69" localSheetId="2">#REF!</definedName>
    <definedName name="_____ME69" localSheetId="12">#REF!</definedName>
    <definedName name="_____ME69">#REF!</definedName>
    <definedName name="_____ME7" localSheetId="2">#REF!</definedName>
    <definedName name="_____ME7" localSheetId="12">#REF!</definedName>
    <definedName name="_____ME7">#REF!</definedName>
    <definedName name="_____ME70" localSheetId="2">#REF!</definedName>
    <definedName name="_____ME70" localSheetId="12">#REF!</definedName>
    <definedName name="_____ME70">#REF!</definedName>
    <definedName name="_____ME71" localSheetId="2">#REF!</definedName>
    <definedName name="_____ME71" localSheetId="12">#REF!</definedName>
    <definedName name="_____ME71">#REF!</definedName>
    <definedName name="_____ME72" localSheetId="2">#REF!</definedName>
    <definedName name="_____ME72" localSheetId="12">#REF!</definedName>
    <definedName name="_____ME72">#REF!</definedName>
    <definedName name="_____ME73" localSheetId="2">#REF!</definedName>
    <definedName name="_____ME73" localSheetId="12">#REF!</definedName>
    <definedName name="_____ME73">#REF!</definedName>
    <definedName name="_____ME74" localSheetId="2">#REF!</definedName>
    <definedName name="_____ME74" localSheetId="12">#REF!</definedName>
    <definedName name="_____ME74">#REF!</definedName>
    <definedName name="_____ME75" localSheetId="2">#REF!</definedName>
    <definedName name="_____ME75" localSheetId="12">#REF!</definedName>
    <definedName name="_____ME75">#REF!</definedName>
    <definedName name="_____ME76" localSheetId="2">#REF!</definedName>
    <definedName name="_____ME76" localSheetId="12">#REF!</definedName>
    <definedName name="_____ME76">#REF!</definedName>
    <definedName name="_____ME77" localSheetId="2">#REF!</definedName>
    <definedName name="_____ME77" localSheetId="12">#REF!</definedName>
    <definedName name="_____ME77">#REF!</definedName>
    <definedName name="_____ME78" localSheetId="2">#REF!</definedName>
    <definedName name="_____ME78" localSheetId="12">#REF!</definedName>
    <definedName name="_____ME78">#REF!</definedName>
    <definedName name="_____ME79" localSheetId="2">#REF!</definedName>
    <definedName name="_____ME79" localSheetId="12">#REF!</definedName>
    <definedName name="_____ME79">#REF!</definedName>
    <definedName name="_____ME8" localSheetId="2">#REF!</definedName>
    <definedName name="_____ME8" localSheetId="12">#REF!</definedName>
    <definedName name="_____ME8">#REF!</definedName>
    <definedName name="_____ME80" localSheetId="2">#REF!</definedName>
    <definedName name="_____ME80" localSheetId="12">#REF!</definedName>
    <definedName name="_____ME80">#REF!</definedName>
    <definedName name="_____ME81" localSheetId="2">#REF!</definedName>
    <definedName name="_____ME81" localSheetId="12">#REF!</definedName>
    <definedName name="_____ME81">#REF!</definedName>
    <definedName name="_____ME82" localSheetId="2">#REF!</definedName>
    <definedName name="_____ME82" localSheetId="12">#REF!</definedName>
    <definedName name="_____ME82">#REF!</definedName>
    <definedName name="_____ME83" localSheetId="2">#REF!</definedName>
    <definedName name="_____ME83" localSheetId="12">#REF!</definedName>
    <definedName name="_____ME83">#REF!</definedName>
    <definedName name="_____ME84" localSheetId="2">#REF!</definedName>
    <definedName name="_____ME84" localSheetId="12">#REF!</definedName>
    <definedName name="_____ME84">#REF!</definedName>
    <definedName name="_____ME85" localSheetId="2">#REF!</definedName>
    <definedName name="_____ME85" localSheetId="12">#REF!</definedName>
    <definedName name="_____ME85">#REF!</definedName>
    <definedName name="_____ME86" localSheetId="2">#REF!</definedName>
    <definedName name="_____ME86" localSheetId="12">#REF!</definedName>
    <definedName name="_____ME86">#REF!</definedName>
    <definedName name="_____ME87" localSheetId="2">#REF!</definedName>
    <definedName name="_____ME87" localSheetId="12">#REF!</definedName>
    <definedName name="_____ME87">#REF!</definedName>
    <definedName name="_____ME88" localSheetId="2">#REF!</definedName>
    <definedName name="_____ME88" localSheetId="12">#REF!</definedName>
    <definedName name="_____ME88">#REF!</definedName>
    <definedName name="_____ME89" localSheetId="2">#REF!</definedName>
    <definedName name="_____ME89" localSheetId="12">#REF!</definedName>
    <definedName name="_____ME89">#REF!</definedName>
    <definedName name="_____ME9" localSheetId="2">#REF!</definedName>
    <definedName name="_____ME9" localSheetId="12">#REF!</definedName>
    <definedName name="_____ME9">#REF!</definedName>
    <definedName name="_____ME90" localSheetId="2">#REF!</definedName>
    <definedName name="_____ME90" localSheetId="12">#REF!</definedName>
    <definedName name="_____ME90">#REF!</definedName>
    <definedName name="_____ME91" localSheetId="2">#REF!</definedName>
    <definedName name="_____ME91" localSheetId="12">#REF!</definedName>
    <definedName name="_____ME91">#REF!</definedName>
    <definedName name="_____ME92" localSheetId="2">#REF!</definedName>
    <definedName name="_____ME92" localSheetId="12">#REF!</definedName>
    <definedName name="_____ME92">#REF!</definedName>
    <definedName name="_____ME93" localSheetId="2">#REF!</definedName>
    <definedName name="_____ME93" localSheetId="12">#REF!</definedName>
    <definedName name="_____ME93">#REF!</definedName>
    <definedName name="_____ME94" localSheetId="2">#REF!</definedName>
    <definedName name="_____ME94" localSheetId="12">#REF!</definedName>
    <definedName name="_____ME94">#REF!</definedName>
    <definedName name="_____ME95" localSheetId="2">#REF!</definedName>
    <definedName name="_____ME95" localSheetId="12">#REF!</definedName>
    <definedName name="_____ME95">#REF!</definedName>
    <definedName name="_____ME96" localSheetId="2">#REF!</definedName>
    <definedName name="_____ME96" localSheetId="12">#REF!</definedName>
    <definedName name="_____ME96">#REF!</definedName>
    <definedName name="_____ME97" localSheetId="2">#REF!</definedName>
    <definedName name="_____ME97" localSheetId="12">#REF!</definedName>
    <definedName name="_____ME97">#REF!</definedName>
    <definedName name="_____ME98" localSheetId="2">#REF!</definedName>
    <definedName name="_____ME98" localSheetId="12">#REF!</definedName>
    <definedName name="_____ME98">#REF!</definedName>
    <definedName name="_____ME99" localSheetId="2">#REF!</definedName>
    <definedName name="_____ME99" localSheetId="12">#REF!</definedName>
    <definedName name="_____ME99">#REF!</definedName>
    <definedName name="_____P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BB1">#REF!</definedName>
    <definedName name="_____PBB2">#REF!</definedName>
    <definedName name="_____PBC1">#REF!</definedName>
    <definedName name="_____PBK1">#REF!</definedName>
    <definedName name="_____PBL1">#REF!</definedName>
    <definedName name="_____PRT1" localSheetId="2">#REF!</definedName>
    <definedName name="_____PRT1" localSheetId="12">#REF!</definedName>
    <definedName name="_____PRT1">#REF!</definedName>
    <definedName name="_____PRT2" localSheetId="2">#REF!</definedName>
    <definedName name="_____PRT2" localSheetId="12">#REF!</definedName>
    <definedName name="_____PRT2">#REF!</definedName>
    <definedName name="_____PRT3" localSheetId="2">#REF!</definedName>
    <definedName name="_____PRT3" localSheetId="12">#REF!</definedName>
    <definedName name="_____PRT3">#REF!</definedName>
    <definedName name="_____SUB1">#N/A</definedName>
    <definedName name="_____SUB2">#N/A</definedName>
    <definedName name="_____SUB3">#N/A</definedName>
    <definedName name="_____SUB4">#N/A</definedName>
    <definedName name="_____W2">#REF!</definedName>
    <definedName name="____1">#REF!</definedName>
    <definedName name="____A341337">#REF!</definedName>
    <definedName name="____A50000" localSheetId="2">#REF!</definedName>
    <definedName name="____A50000" localSheetId="12">#REF!</definedName>
    <definedName name="____A50000">#REF!</definedName>
    <definedName name="____A600000">#REF!</definedName>
    <definedName name="____AB100000">#REF!</definedName>
    <definedName name="____AB67474">#REF!</definedName>
    <definedName name="____AB70047">#REF!</definedName>
    <definedName name="____all1">#REF!</definedName>
    <definedName name="____ANK1">#REF!</definedName>
    <definedName name="____ANK2">#REF!</definedName>
    <definedName name="____ANK3">#REF!</definedName>
    <definedName name="____ARE5">#REF!</definedName>
    <definedName name="____ASB200">#REF!</definedName>
    <definedName name="____BAN1">#REF!</definedName>
    <definedName name="____BAN11">#REF!</definedName>
    <definedName name="____BAN2">#REF!</definedName>
    <definedName name="____BAN3">#REF!</definedName>
    <definedName name="____BAN31">#REF!</definedName>
    <definedName name="____BAN32">#REF!</definedName>
    <definedName name="____BAN33">#REF!</definedName>
    <definedName name="____C300200">#REF!</definedName>
    <definedName name="____C303800">#REF!</definedName>
    <definedName name="____C370003">#REF!</definedName>
    <definedName name="____C370135">#REF!</definedName>
    <definedName name="____C370240">#REF!</definedName>
    <definedName name="____C370500">#REF!</definedName>
    <definedName name="____C370501">#REF!</definedName>
    <definedName name="____C370600">#REF!</definedName>
    <definedName name="____C370601">#REF!</definedName>
    <definedName name="____C371625">#REF!</definedName>
    <definedName name="____C371630">#REF!</definedName>
    <definedName name="____C371640">#REF!</definedName>
    <definedName name="____C371641">#REF!</definedName>
    <definedName name="____C371650">#REF!</definedName>
    <definedName name="____C371651">#REF!</definedName>
    <definedName name="____C371725">#REF!</definedName>
    <definedName name="____C371726">#REF!</definedName>
    <definedName name="____C371730">#REF!</definedName>
    <definedName name="____C371731">#REF!</definedName>
    <definedName name="____C371740">#REF!</definedName>
    <definedName name="____C371741">#REF!</definedName>
    <definedName name="____C371750">#REF!</definedName>
    <definedName name="____C371751">#REF!</definedName>
    <definedName name="____C460211">#REF!</definedName>
    <definedName name="____C460212">#REF!</definedName>
    <definedName name="____C480900">#REF!</definedName>
    <definedName name="____C480901">#REF!</definedName>
    <definedName name="____C481000">#REF!</definedName>
    <definedName name="____C481001">#REF!</definedName>
    <definedName name="____CLE5">#REF!</definedName>
    <definedName name="____GAI2">#REF!</definedName>
    <definedName name="____GAI3">#REF!</definedName>
    <definedName name="____GAI31">#REF!</definedName>
    <definedName name="____GAI4">#REF!</definedName>
    <definedName name="____GAI6">#REF!</definedName>
    <definedName name="____GMO1">#REF!</definedName>
    <definedName name="____GNO2">#REF!</definedName>
    <definedName name="____J99999">#REF!</definedName>
    <definedName name="____KEY10" hidden="1">#REF!</definedName>
    <definedName name="____Key2" localSheetId="2" hidden="1">#REF!</definedName>
    <definedName name="____Key2" localSheetId="12" hidden="1">#REF!</definedName>
    <definedName name="____Key2" localSheetId="5" hidden="1">#REF!</definedName>
    <definedName name="____Key2" hidden="1">#REF!</definedName>
    <definedName name="____Key3" localSheetId="2" hidden="1">#REF!</definedName>
    <definedName name="____Key3" localSheetId="12" hidden="1">#REF!</definedName>
    <definedName name="____Key3" hidden="1">#REF!</definedName>
    <definedName name="____KHH1">#REF!</definedName>
    <definedName name="____KHH21">#REF!</definedName>
    <definedName name="____ME1" localSheetId="2">#REF!</definedName>
    <definedName name="____ME1" localSheetId="12">#REF!</definedName>
    <definedName name="____ME1" localSheetId="0">#REF!</definedName>
    <definedName name="____ME1">#REF!</definedName>
    <definedName name="____ME10" localSheetId="2">#REF!</definedName>
    <definedName name="____ME10" localSheetId="12">#REF!</definedName>
    <definedName name="____ME10" localSheetId="0">#REF!</definedName>
    <definedName name="____ME10">#REF!</definedName>
    <definedName name="____ME100" localSheetId="2">#REF!</definedName>
    <definedName name="____ME100" localSheetId="12">#REF!</definedName>
    <definedName name="____ME100" localSheetId="0">#REF!</definedName>
    <definedName name="____ME100">#REF!</definedName>
    <definedName name="____ME101" localSheetId="2">#REF!</definedName>
    <definedName name="____ME101" localSheetId="12">#REF!</definedName>
    <definedName name="____ME101">#REF!</definedName>
    <definedName name="____ME11" localSheetId="2">#REF!</definedName>
    <definedName name="____ME11" localSheetId="12">#REF!</definedName>
    <definedName name="____ME11">#REF!</definedName>
    <definedName name="____ME12" localSheetId="2">#REF!</definedName>
    <definedName name="____ME12" localSheetId="12">#REF!</definedName>
    <definedName name="____ME12">#REF!</definedName>
    <definedName name="____ME13" localSheetId="2">#REF!</definedName>
    <definedName name="____ME13" localSheetId="12">#REF!</definedName>
    <definedName name="____ME13">#REF!</definedName>
    <definedName name="____ME14" localSheetId="2">#REF!</definedName>
    <definedName name="____ME14" localSheetId="12">#REF!</definedName>
    <definedName name="____ME14">#REF!</definedName>
    <definedName name="____ME15" localSheetId="2">#REF!</definedName>
    <definedName name="____ME15" localSheetId="12">#REF!</definedName>
    <definedName name="____ME15">#REF!</definedName>
    <definedName name="____ME16" localSheetId="2">#REF!</definedName>
    <definedName name="____ME16" localSheetId="12">#REF!</definedName>
    <definedName name="____ME16">#REF!</definedName>
    <definedName name="____ME17" localSheetId="2">#REF!</definedName>
    <definedName name="____ME17" localSheetId="12">#REF!</definedName>
    <definedName name="____ME17">#REF!</definedName>
    <definedName name="____ME18" localSheetId="2">#REF!</definedName>
    <definedName name="____ME18" localSheetId="12">#REF!</definedName>
    <definedName name="____ME18">#REF!</definedName>
    <definedName name="____ME19" localSheetId="2">#REF!</definedName>
    <definedName name="____ME19" localSheetId="12">#REF!</definedName>
    <definedName name="____ME19">#REF!</definedName>
    <definedName name="____ME2" localSheetId="2">#REF!</definedName>
    <definedName name="____ME2" localSheetId="12">#REF!</definedName>
    <definedName name="____ME2">#REF!</definedName>
    <definedName name="____ME20" localSheetId="2">#REF!</definedName>
    <definedName name="____ME20" localSheetId="12">#REF!</definedName>
    <definedName name="____ME20">#REF!</definedName>
    <definedName name="____ME21" localSheetId="2">#REF!</definedName>
    <definedName name="____ME21" localSheetId="12">#REF!</definedName>
    <definedName name="____ME21">#REF!</definedName>
    <definedName name="____ME22" localSheetId="2">#REF!</definedName>
    <definedName name="____ME22" localSheetId="12">#REF!</definedName>
    <definedName name="____ME22">#REF!</definedName>
    <definedName name="____ME23" localSheetId="2">#REF!</definedName>
    <definedName name="____ME23" localSheetId="12">#REF!</definedName>
    <definedName name="____ME23">#REF!</definedName>
    <definedName name="____ME24" localSheetId="2">#REF!</definedName>
    <definedName name="____ME24" localSheetId="12">#REF!</definedName>
    <definedName name="____ME24">#REF!</definedName>
    <definedName name="____ME25" localSheetId="2">#REF!</definedName>
    <definedName name="____ME25" localSheetId="12">#REF!</definedName>
    <definedName name="____ME25">#REF!</definedName>
    <definedName name="____ME26" localSheetId="2">#REF!</definedName>
    <definedName name="____ME26" localSheetId="12">#REF!</definedName>
    <definedName name="____ME26">#REF!</definedName>
    <definedName name="____ME27" localSheetId="2">#REF!</definedName>
    <definedName name="____ME27" localSheetId="12">#REF!</definedName>
    <definedName name="____ME27">#REF!</definedName>
    <definedName name="____ME28" localSheetId="2">#REF!</definedName>
    <definedName name="____ME28" localSheetId="12">#REF!</definedName>
    <definedName name="____ME28">#REF!</definedName>
    <definedName name="____ME29" localSheetId="2">#REF!</definedName>
    <definedName name="____ME29" localSheetId="12">#REF!</definedName>
    <definedName name="____ME29">#REF!</definedName>
    <definedName name="____ME3" localSheetId="2">#REF!</definedName>
    <definedName name="____ME3" localSheetId="12">#REF!</definedName>
    <definedName name="____ME3">#REF!</definedName>
    <definedName name="____ME30" localSheetId="2">#REF!</definedName>
    <definedName name="____ME30" localSheetId="12">#REF!</definedName>
    <definedName name="____ME30">#REF!</definedName>
    <definedName name="____ME31" localSheetId="2">#REF!</definedName>
    <definedName name="____ME31" localSheetId="12">#REF!</definedName>
    <definedName name="____ME31">#REF!</definedName>
    <definedName name="____ME32" localSheetId="2">#REF!</definedName>
    <definedName name="____ME32" localSheetId="12">#REF!</definedName>
    <definedName name="____ME32">#REF!</definedName>
    <definedName name="____ME33" localSheetId="2">#REF!</definedName>
    <definedName name="____ME33" localSheetId="12">#REF!</definedName>
    <definedName name="____ME33">#REF!</definedName>
    <definedName name="____ME34" localSheetId="2">#REF!</definedName>
    <definedName name="____ME34" localSheetId="12">#REF!</definedName>
    <definedName name="____ME34">#REF!</definedName>
    <definedName name="____ME35" localSheetId="2">#REF!</definedName>
    <definedName name="____ME35" localSheetId="12">#REF!</definedName>
    <definedName name="____ME35">#REF!</definedName>
    <definedName name="____ME36" localSheetId="2">#REF!</definedName>
    <definedName name="____ME36" localSheetId="12">#REF!</definedName>
    <definedName name="____ME36">#REF!</definedName>
    <definedName name="____ME37" localSheetId="2">#REF!</definedName>
    <definedName name="____ME37" localSheetId="12">#REF!</definedName>
    <definedName name="____ME37">#REF!</definedName>
    <definedName name="____ME38" localSheetId="2">#REF!</definedName>
    <definedName name="____ME38" localSheetId="12">#REF!</definedName>
    <definedName name="____ME38">#REF!</definedName>
    <definedName name="____ME39" localSheetId="2">#REF!</definedName>
    <definedName name="____ME39" localSheetId="12">#REF!</definedName>
    <definedName name="____ME39">#REF!</definedName>
    <definedName name="____ME4" localSheetId="2">#REF!</definedName>
    <definedName name="____ME4" localSheetId="12">#REF!</definedName>
    <definedName name="____ME4">#REF!</definedName>
    <definedName name="____ME40" localSheetId="2">#REF!</definedName>
    <definedName name="____ME40" localSheetId="12">#REF!</definedName>
    <definedName name="____ME40">#REF!</definedName>
    <definedName name="____ME41" localSheetId="2">#REF!</definedName>
    <definedName name="____ME41" localSheetId="12">#REF!</definedName>
    <definedName name="____ME41">#REF!</definedName>
    <definedName name="____ME42" localSheetId="2">#REF!</definedName>
    <definedName name="____ME42" localSheetId="12">#REF!</definedName>
    <definedName name="____ME42">#REF!</definedName>
    <definedName name="____ME43" localSheetId="2">#REF!</definedName>
    <definedName name="____ME43" localSheetId="12">#REF!</definedName>
    <definedName name="____ME43">#REF!</definedName>
    <definedName name="____ME44" localSheetId="2">#REF!</definedName>
    <definedName name="____ME44" localSheetId="12">#REF!</definedName>
    <definedName name="____ME44">#REF!</definedName>
    <definedName name="____ME45" localSheetId="2">#REF!</definedName>
    <definedName name="____ME45" localSheetId="12">#REF!</definedName>
    <definedName name="____ME45">#REF!</definedName>
    <definedName name="____ME46" localSheetId="2">#REF!</definedName>
    <definedName name="____ME46" localSheetId="12">#REF!</definedName>
    <definedName name="____ME46">#REF!</definedName>
    <definedName name="____ME47" localSheetId="2">#REF!</definedName>
    <definedName name="____ME47" localSheetId="12">#REF!</definedName>
    <definedName name="____ME47">#REF!</definedName>
    <definedName name="____ME48" localSheetId="2">#REF!</definedName>
    <definedName name="____ME48" localSheetId="12">#REF!</definedName>
    <definedName name="____ME48">#REF!</definedName>
    <definedName name="____ME49" localSheetId="2">#REF!</definedName>
    <definedName name="____ME49" localSheetId="12">#REF!</definedName>
    <definedName name="____ME49">#REF!</definedName>
    <definedName name="____ME5" localSheetId="2">#REF!</definedName>
    <definedName name="____ME5" localSheetId="12">#REF!</definedName>
    <definedName name="____ME5">#REF!</definedName>
    <definedName name="____ME50" localSheetId="2">#REF!</definedName>
    <definedName name="____ME50" localSheetId="12">#REF!</definedName>
    <definedName name="____ME50">#REF!</definedName>
    <definedName name="____ME51" localSheetId="2">#REF!</definedName>
    <definedName name="____ME51" localSheetId="12">#REF!</definedName>
    <definedName name="____ME51">#REF!</definedName>
    <definedName name="____ME52" localSheetId="2">#REF!</definedName>
    <definedName name="____ME52" localSheetId="12">#REF!</definedName>
    <definedName name="____ME52">#REF!</definedName>
    <definedName name="____ME53" localSheetId="2">#REF!</definedName>
    <definedName name="____ME53" localSheetId="12">#REF!</definedName>
    <definedName name="____ME53">#REF!</definedName>
    <definedName name="____ME54" localSheetId="2">#REF!</definedName>
    <definedName name="____ME54" localSheetId="12">#REF!</definedName>
    <definedName name="____ME54">#REF!</definedName>
    <definedName name="____ME55" localSheetId="2">#REF!</definedName>
    <definedName name="____ME55" localSheetId="12">#REF!</definedName>
    <definedName name="____ME55">#REF!</definedName>
    <definedName name="____ME56" localSheetId="2">#REF!</definedName>
    <definedName name="____ME56" localSheetId="12">#REF!</definedName>
    <definedName name="____ME56">#REF!</definedName>
    <definedName name="____ME57" localSheetId="2">#REF!</definedName>
    <definedName name="____ME57" localSheetId="12">#REF!</definedName>
    <definedName name="____ME57">#REF!</definedName>
    <definedName name="____ME58" localSheetId="2">#REF!</definedName>
    <definedName name="____ME58" localSheetId="12">#REF!</definedName>
    <definedName name="____ME58">#REF!</definedName>
    <definedName name="____ME59" localSheetId="2">#REF!</definedName>
    <definedName name="____ME59" localSheetId="12">#REF!</definedName>
    <definedName name="____ME59">#REF!</definedName>
    <definedName name="____ME6" localSheetId="2">#REF!</definedName>
    <definedName name="____ME6" localSheetId="12">#REF!</definedName>
    <definedName name="____ME6">#REF!</definedName>
    <definedName name="____ME60" localSheetId="2">#REF!</definedName>
    <definedName name="____ME60" localSheetId="12">#REF!</definedName>
    <definedName name="____ME60">#REF!</definedName>
    <definedName name="____ME61" localSheetId="2">#REF!</definedName>
    <definedName name="____ME61" localSheetId="12">#REF!</definedName>
    <definedName name="____ME61">#REF!</definedName>
    <definedName name="____ME62" localSheetId="2">#REF!</definedName>
    <definedName name="____ME62" localSheetId="12">#REF!</definedName>
    <definedName name="____ME62">#REF!</definedName>
    <definedName name="____ME63" localSheetId="2">#REF!</definedName>
    <definedName name="____ME63" localSheetId="12">#REF!</definedName>
    <definedName name="____ME63">#REF!</definedName>
    <definedName name="____ME64" localSheetId="2">#REF!</definedName>
    <definedName name="____ME64" localSheetId="12">#REF!</definedName>
    <definedName name="____ME64">#REF!</definedName>
    <definedName name="____ME65" localSheetId="2">#REF!</definedName>
    <definedName name="____ME65" localSheetId="12">#REF!</definedName>
    <definedName name="____ME65">#REF!</definedName>
    <definedName name="____ME66" localSheetId="2">#REF!</definedName>
    <definedName name="____ME66" localSheetId="12">#REF!</definedName>
    <definedName name="____ME66">#REF!</definedName>
    <definedName name="____ME67" localSheetId="2">#REF!</definedName>
    <definedName name="____ME67" localSheetId="12">#REF!</definedName>
    <definedName name="____ME67">#REF!</definedName>
    <definedName name="____ME68" localSheetId="2">#REF!</definedName>
    <definedName name="____ME68" localSheetId="12">#REF!</definedName>
    <definedName name="____ME68">#REF!</definedName>
    <definedName name="____ME69" localSheetId="2">#REF!</definedName>
    <definedName name="____ME69" localSheetId="12">#REF!</definedName>
    <definedName name="____ME69">#REF!</definedName>
    <definedName name="____ME7" localSheetId="2">#REF!</definedName>
    <definedName name="____ME7" localSheetId="12">#REF!</definedName>
    <definedName name="____ME7">#REF!</definedName>
    <definedName name="____ME70" localSheetId="2">#REF!</definedName>
    <definedName name="____ME70" localSheetId="12">#REF!</definedName>
    <definedName name="____ME70">#REF!</definedName>
    <definedName name="____ME71" localSheetId="2">#REF!</definedName>
    <definedName name="____ME71" localSheetId="12">#REF!</definedName>
    <definedName name="____ME71">#REF!</definedName>
    <definedName name="____ME72" localSheetId="2">#REF!</definedName>
    <definedName name="____ME72" localSheetId="12">#REF!</definedName>
    <definedName name="____ME72">#REF!</definedName>
    <definedName name="____ME73" localSheetId="2">#REF!</definedName>
    <definedName name="____ME73" localSheetId="12">#REF!</definedName>
    <definedName name="____ME73">#REF!</definedName>
    <definedName name="____ME74" localSheetId="2">#REF!</definedName>
    <definedName name="____ME74" localSheetId="12">#REF!</definedName>
    <definedName name="____ME74">#REF!</definedName>
    <definedName name="____ME75" localSheetId="2">#REF!</definedName>
    <definedName name="____ME75" localSheetId="12">#REF!</definedName>
    <definedName name="____ME75">#REF!</definedName>
    <definedName name="____ME76" localSheetId="2">#REF!</definedName>
    <definedName name="____ME76" localSheetId="12">#REF!</definedName>
    <definedName name="____ME76">#REF!</definedName>
    <definedName name="____ME77" localSheetId="2">#REF!</definedName>
    <definedName name="____ME77" localSheetId="12">#REF!</definedName>
    <definedName name="____ME77">#REF!</definedName>
    <definedName name="____ME78" localSheetId="2">#REF!</definedName>
    <definedName name="____ME78" localSheetId="12">#REF!</definedName>
    <definedName name="____ME78">#REF!</definedName>
    <definedName name="____ME79" localSheetId="2">#REF!</definedName>
    <definedName name="____ME79" localSheetId="12">#REF!</definedName>
    <definedName name="____ME79">#REF!</definedName>
    <definedName name="____ME8" localSheetId="2">#REF!</definedName>
    <definedName name="____ME8" localSheetId="12">#REF!</definedName>
    <definedName name="____ME8">#REF!</definedName>
    <definedName name="____ME80" localSheetId="2">#REF!</definedName>
    <definedName name="____ME80" localSheetId="12">#REF!</definedName>
    <definedName name="____ME80">#REF!</definedName>
    <definedName name="____ME81" localSheetId="2">#REF!</definedName>
    <definedName name="____ME81" localSheetId="12">#REF!</definedName>
    <definedName name="____ME81">#REF!</definedName>
    <definedName name="____ME82" localSheetId="2">#REF!</definedName>
    <definedName name="____ME82" localSheetId="12">#REF!</definedName>
    <definedName name="____ME82">#REF!</definedName>
    <definedName name="____ME83" localSheetId="2">#REF!</definedName>
    <definedName name="____ME83" localSheetId="12">#REF!</definedName>
    <definedName name="____ME83">#REF!</definedName>
    <definedName name="____ME84" localSheetId="2">#REF!</definedName>
    <definedName name="____ME84" localSheetId="12">#REF!</definedName>
    <definedName name="____ME84">#REF!</definedName>
    <definedName name="____ME85" localSheetId="2">#REF!</definedName>
    <definedName name="____ME85" localSheetId="12">#REF!</definedName>
    <definedName name="____ME85">#REF!</definedName>
    <definedName name="____ME86" localSheetId="2">#REF!</definedName>
    <definedName name="____ME86" localSheetId="12">#REF!</definedName>
    <definedName name="____ME86">#REF!</definedName>
    <definedName name="____ME87" localSheetId="2">#REF!</definedName>
    <definedName name="____ME87" localSheetId="12">#REF!</definedName>
    <definedName name="____ME87">#REF!</definedName>
    <definedName name="____ME88" localSheetId="2">#REF!</definedName>
    <definedName name="____ME88" localSheetId="12">#REF!</definedName>
    <definedName name="____ME88">#REF!</definedName>
    <definedName name="____ME89" localSheetId="2">#REF!</definedName>
    <definedName name="____ME89" localSheetId="12">#REF!</definedName>
    <definedName name="____ME89">#REF!</definedName>
    <definedName name="____ME9" localSheetId="2">#REF!</definedName>
    <definedName name="____ME9" localSheetId="12">#REF!</definedName>
    <definedName name="____ME9">#REF!</definedName>
    <definedName name="____ME90" localSheetId="2">#REF!</definedName>
    <definedName name="____ME90" localSheetId="12">#REF!</definedName>
    <definedName name="____ME90">#REF!</definedName>
    <definedName name="____ME91" localSheetId="2">#REF!</definedName>
    <definedName name="____ME91" localSheetId="12">#REF!</definedName>
    <definedName name="____ME91">#REF!</definedName>
    <definedName name="____ME92" localSheetId="2">#REF!</definedName>
    <definedName name="____ME92" localSheetId="12">#REF!</definedName>
    <definedName name="____ME92">#REF!</definedName>
    <definedName name="____ME93" localSheetId="2">#REF!</definedName>
    <definedName name="____ME93" localSheetId="12">#REF!</definedName>
    <definedName name="____ME93">#REF!</definedName>
    <definedName name="____ME94" localSheetId="2">#REF!</definedName>
    <definedName name="____ME94" localSheetId="12">#REF!</definedName>
    <definedName name="____ME94">#REF!</definedName>
    <definedName name="____ME95" localSheetId="2">#REF!</definedName>
    <definedName name="____ME95" localSheetId="12">#REF!</definedName>
    <definedName name="____ME95">#REF!</definedName>
    <definedName name="____ME96" localSheetId="2">#REF!</definedName>
    <definedName name="____ME96" localSheetId="12">#REF!</definedName>
    <definedName name="____ME96">#REF!</definedName>
    <definedName name="____ME97" localSheetId="2">#REF!</definedName>
    <definedName name="____ME97" localSheetId="12">#REF!</definedName>
    <definedName name="____ME97">#REF!</definedName>
    <definedName name="____ME98" localSheetId="2">#REF!</definedName>
    <definedName name="____ME98" localSheetId="12">#REF!</definedName>
    <definedName name="____ME98">#REF!</definedName>
    <definedName name="____ME99" localSheetId="2">#REF!</definedName>
    <definedName name="____ME99" localSheetId="12">#REF!</definedName>
    <definedName name="____ME99">#REF!</definedName>
    <definedName name="____P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BB1">#REF!</definedName>
    <definedName name="____PBB2">#REF!</definedName>
    <definedName name="____PBC1">#REF!</definedName>
    <definedName name="____PBK1">#REF!</definedName>
    <definedName name="____PBL1">#REF!</definedName>
    <definedName name="____PRT1" localSheetId="2">#REF!</definedName>
    <definedName name="____PRT1" localSheetId="12">#REF!</definedName>
    <definedName name="____PRT1">#REF!</definedName>
    <definedName name="____PRT2" localSheetId="2">#REF!</definedName>
    <definedName name="____PRT2" localSheetId="12">#REF!</definedName>
    <definedName name="____PRT2">#REF!</definedName>
    <definedName name="____PRT3" localSheetId="2">#REF!</definedName>
    <definedName name="____PRT3" localSheetId="12">#REF!</definedName>
    <definedName name="____PRT3">#REF!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2">#REF!</definedName>
    <definedName name="____SP3">#REF!</definedName>
    <definedName name="____SP4">#REF!</definedName>
    <definedName name="____SP5">#REF!</definedName>
    <definedName name="____SP6">#REF!</definedName>
    <definedName name="____SP7">#REF!</definedName>
    <definedName name="____SP8">#REF!</definedName>
    <definedName name="____SP9">#REF!</definedName>
    <definedName name="____st1">#REF!</definedName>
    <definedName name="____SUB1">#N/A</definedName>
    <definedName name="____SUB2">#N/A</definedName>
    <definedName name="____SUB3">#N/A</definedName>
    <definedName name="____SUB4">#N/A</definedName>
    <definedName name="____W2">#REF!</definedName>
    <definedName name="___1">#REF!</definedName>
    <definedName name="___A341337">#REF!</definedName>
    <definedName name="___A50000" localSheetId="2">#REF!</definedName>
    <definedName name="___A50000" localSheetId="12">#REF!</definedName>
    <definedName name="___A50000">#REF!</definedName>
    <definedName name="___A600000">#REF!</definedName>
    <definedName name="___AB100000">#REF!</definedName>
    <definedName name="___AB1601">#REF!</definedName>
    <definedName name="___AB67474">#REF!</definedName>
    <definedName name="___AB70047">#REF!</definedName>
    <definedName name="___all1" localSheetId="9">#REF!</definedName>
    <definedName name="___all1">#REF!</definedName>
    <definedName name="___ANK1">#REF!</definedName>
    <definedName name="___ANK2">#REF!</definedName>
    <definedName name="___ANK3">#REF!</definedName>
    <definedName name="___ANS1">#REF!</definedName>
    <definedName name="___ANS2">#REF!</definedName>
    <definedName name="___ARE5">#REF!</definedName>
    <definedName name="___ASB200">#REF!</definedName>
    <definedName name="___B200000">#REF!</definedName>
    <definedName name="___B90000">#REF!</definedName>
    <definedName name="___BAN1">#REF!</definedName>
    <definedName name="___BAN11">#REF!</definedName>
    <definedName name="___BAN12">#REF!</definedName>
    <definedName name="___BAN2">#REF!</definedName>
    <definedName name="___BAN3">#REF!</definedName>
    <definedName name="___BAN31">#REF!</definedName>
    <definedName name="___BAN32">#REF!</definedName>
    <definedName name="___BAN33">#REF!</definedName>
    <definedName name="___BAN4">#REF!</definedName>
    <definedName name="___BAN41">#REF!</definedName>
    <definedName name="___BAN42">#REF!</definedName>
    <definedName name="___BAN44">#REF!</definedName>
    <definedName name="___C300200" localSheetId="9">#REF!</definedName>
    <definedName name="___C300200">#REF!</definedName>
    <definedName name="___C303800" localSheetId="9">#REF!</definedName>
    <definedName name="___C303800">#REF!</definedName>
    <definedName name="___C370003" localSheetId="9">#REF!</definedName>
    <definedName name="___C370003">#REF!</definedName>
    <definedName name="___C370135" localSheetId="9">#REF!</definedName>
    <definedName name="___C370135">#REF!</definedName>
    <definedName name="___C370240" localSheetId="9">#REF!</definedName>
    <definedName name="___C370240">#REF!</definedName>
    <definedName name="___C370500" localSheetId="9">#REF!</definedName>
    <definedName name="___C370500">#REF!</definedName>
    <definedName name="___C370501">#REF!</definedName>
    <definedName name="___C370600" localSheetId="9">#REF!</definedName>
    <definedName name="___C370600">#REF!</definedName>
    <definedName name="___C370601">#REF!</definedName>
    <definedName name="___C371625" localSheetId="9">#REF!</definedName>
    <definedName name="___C371625">#REF!</definedName>
    <definedName name="___C371630" localSheetId="9">#REF!</definedName>
    <definedName name="___C371630">#REF!</definedName>
    <definedName name="___C371640" localSheetId="9">#REF!</definedName>
    <definedName name="___C371640">#REF!</definedName>
    <definedName name="___C371641">#REF!</definedName>
    <definedName name="___C371650" localSheetId="9">#REF!</definedName>
    <definedName name="___C371650">#REF!</definedName>
    <definedName name="___C371651">#REF!</definedName>
    <definedName name="___C371725" localSheetId="9">#REF!</definedName>
    <definedName name="___C371725">#REF!</definedName>
    <definedName name="___C371726">#REF!</definedName>
    <definedName name="___C371730" localSheetId="9">#REF!</definedName>
    <definedName name="___C371730">#REF!</definedName>
    <definedName name="___C371731">#REF!</definedName>
    <definedName name="___C371740" localSheetId="9">#REF!</definedName>
    <definedName name="___C371740">#REF!</definedName>
    <definedName name="___C371741">#REF!</definedName>
    <definedName name="___C371750" localSheetId="9">#REF!</definedName>
    <definedName name="___C371750">#REF!</definedName>
    <definedName name="___C371751">#REF!</definedName>
    <definedName name="___C460211" localSheetId="9">#REF!</definedName>
    <definedName name="___C460211">#REF!</definedName>
    <definedName name="___C460212">#REF!</definedName>
    <definedName name="___C480900" localSheetId="9">#REF!</definedName>
    <definedName name="___C480900">#REF!</definedName>
    <definedName name="___C480901">#REF!</definedName>
    <definedName name="___C481000" localSheetId="9">#REF!</definedName>
    <definedName name="___C481000">#REF!</definedName>
    <definedName name="___C481001">#REF!</definedName>
    <definedName name="___CLE5">#REF!</definedName>
    <definedName name="___GAI1">#REF!</definedName>
    <definedName name="___GAI2">#REF!</definedName>
    <definedName name="___GAI3">#REF!</definedName>
    <definedName name="___GAI31">#REF!</definedName>
    <definedName name="___GAI4">#REF!</definedName>
    <definedName name="___GAI5">#REF!</definedName>
    <definedName name="___GAI6">#REF!</definedName>
    <definedName name="___GMO1">#REF!</definedName>
    <definedName name="___GNO2" localSheetId="9">#REF!</definedName>
    <definedName name="___GNO2">#REF!</definedName>
    <definedName name="___J99999">#REF!</definedName>
    <definedName name="___KEY10" hidden="1">#REF!</definedName>
    <definedName name="___Key2" localSheetId="2" hidden="1">#REF!</definedName>
    <definedName name="___Key2" localSheetId="12" hidden="1">#REF!</definedName>
    <definedName name="___Key2" localSheetId="5" hidden="1">#REF!</definedName>
    <definedName name="___Key2" hidden="1">#REF!</definedName>
    <definedName name="___Key3" localSheetId="2" hidden="1">#REF!</definedName>
    <definedName name="___Key3" localSheetId="12" hidden="1">#REF!</definedName>
    <definedName name="___Key3" hidden="1">#REF!</definedName>
    <definedName name="___KHH1">#REF!</definedName>
    <definedName name="___KHH21">#REF!</definedName>
    <definedName name="___ME1" localSheetId="2">#REF!</definedName>
    <definedName name="___ME1" localSheetId="12">#REF!</definedName>
    <definedName name="___ME1" localSheetId="0">#REF!</definedName>
    <definedName name="___ME1">#REF!</definedName>
    <definedName name="___ME10" localSheetId="2">#REF!</definedName>
    <definedName name="___ME10" localSheetId="12">#REF!</definedName>
    <definedName name="___ME10" localSheetId="0">#REF!</definedName>
    <definedName name="___ME10">#REF!</definedName>
    <definedName name="___ME100" localSheetId="2">#REF!</definedName>
    <definedName name="___ME100" localSheetId="12">#REF!</definedName>
    <definedName name="___ME100" localSheetId="0">#REF!</definedName>
    <definedName name="___ME100">#REF!</definedName>
    <definedName name="___ME101" localSheetId="2">#REF!</definedName>
    <definedName name="___ME101" localSheetId="12">#REF!</definedName>
    <definedName name="___ME101">#REF!</definedName>
    <definedName name="___ME11" localSheetId="2">#REF!</definedName>
    <definedName name="___ME11" localSheetId="12">#REF!</definedName>
    <definedName name="___ME11">#REF!</definedName>
    <definedName name="___ME12" localSheetId="2">#REF!</definedName>
    <definedName name="___ME12" localSheetId="12">#REF!</definedName>
    <definedName name="___ME12">#REF!</definedName>
    <definedName name="___ME13" localSheetId="2">#REF!</definedName>
    <definedName name="___ME13" localSheetId="12">#REF!</definedName>
    <definedName name="___ME13">#REF!</definedName>
    <definedName name="___ME14" localSheetId="2">#REF!</definedName>
    <definedName name="___ME14" localSheetId="12">#REF!</definedName>
    <definedName name="___ME14">#REF!</definedName>
    <definedName name="___ME15" localSheetId="2">#REF!</definedName>
    <definedName name="___ME15" localSheetId="12">#REF!</definedName>
    <definedName name="___ME15">#REF!</definedName>
    <definedName name="___ME16" localSheetId="2">#REF!</definedName>
    <definedName name="___ME16" localSheetId="12">#REF!</definedName>
    <definedName name="___ME16">#REF!</definedName>
    <definedName name="___ME17" localSheetId="2">#REF!</definedName>
    <definedName name="___ME17" localSheetId="12">#REF!</definedName>
    <definedName name="___ME17">#REF!</definedName>
    <definedName name="___ME18" localSheetId="2">#REF!</definedName>
    <definedName name="___ME18" localSheetId="12">#REF!</definedName>
    <definedName name="___ME18">#REF!</definedName>
    <definedName name="___ME19" localSheetId="2">#REF!</definedName>
    <definedName name="___ME19" localSheetId="12">#REF!</definedName>
    <definedName name="___ME19">#REF!</definedName>
    <definedName name="___ME2" localSheetId="2">#REF!</definedName>
    <definedName name="___ME2" localSheetId="12">#REF!</definedName>
    <definedName name="___ME2">#REF!</definedName>
    <definedName name="___ME20" localSheetId="2">#REF!</definedName>
    <definedName name="___ME20" localSheetId="12">#REF!</definedName>
    <definedName name="___ME20">#REF!</definedName>
    <definedName name="___ME21" localSheetId="2">#REF!</definedName>
    <definedName name="___ME21" localSheetId="12">#REF!</definedName>
    <definedName name="___ME21">#REF!</definedName>
    <definedName name="___ME22" localSheetId="2">#REF!</definedName>
    <definedName name="___ME22" localSheetId="12">#REF!</definedName>
    <definedName name="___ME22">#REF!</definedName>
    <definedName name="___ME23" localSheetId="2">#REF!</definedName>
    <definedName name="___ME23" localSheetId="12">#REF!</definedName>
    <definedName name="___ME23">#REF!</definedName>
    <definedName name="___ME24" localSheetId="2">#REF!</definedName>
    <definedName name="___ME24" localSheetId="12">#REF!</definedName>
    <definedName name="___ME24">#REF!</definedName>
    <definedName name="___ME25" localSheetId="2">#REF!</definedName>
    <definedName name="___ME25" localSheetId="12">#REF!</definedName>
    <definedName name="___ME25">#REF!</definedName>
    <definedName name="___ME26" localSheetId="2">#REF!</definedName>
    <definedName name="___ME26" localSheetId="12">#REF!</definedName>
    <definedName name="___ME26">#REF!</definedName>
    <definedName name="___ME27" localSheetId="2">#REF!</definedName>
    <definedName name="___ME27" localSheetId="12">#REF!</definedName>
    <definedName name="___ME27">#REF!</definedName>
    <definedName name="___ME28" localSheetId="2">#REF!</definedName>
    <definedName name="___ME28" localSheetId="12">#REF!</definedName>
    <definedName name="___ME28">#REF!</definedName>
    <definedName name="___ME29" localSheetId="2">#REF!</definedName>
    <definedName name="___ME29" localSheetId="12">#REF!</definedName>
    <definedName name="___ME29">#REF!</definedName>
    <definedName name="___ME3" localSheetId="2">#REF!</definedName>
    <definedName name="___ME3" localSheetId="12">#REF!</definedName>
    <definedName name="___ME3">#REF!</definedName>
    <definedName name="___ME30" localSheetId="2">#REF!</definedName>
    <definedName name="___ME30" localSheetId="12">#REF!</definedName>
    <definedName name="___ME30">#REF!</definedName>
    <definedName name="___ME31" localSheetId="2">#REF!</definedName>
    <definedName name="___ME31" localSheetId="12">#REF!</definedName>
    <definedName name="___ME31">#REF!</definedName>
    <definedName name="___ME32" localSheetId="2">#REF!</definedName>
    <definedName name="___ME32" localSheetId="12">#REF!</definedName>
    <definedName name="___ME32">#REF!</definedName>
    <definedName name="___ME33" localSheetId="2">#REF!</definedName>
    <definedName name="___ME33" localSheetId="12">#REF!</definedName>
    <definedName name="___ME33">#REF!</definedName>
    <definedName name="___ME34" localSheetId="2">#REF!</definedName>
    <definedName name="___ME34" localSheetId="12">#REF!</definedName>
    <definedName name="___ME34">#REF!</definedName>
    <definedName name="___ME35" localSheetId="2">#REF!</definedName>
    <definedName name="___ME35" localSheetId="12">#REF!</definedName>
    <definedName name="___ME35">#REF!</definedName>
    <definedName name="___ME36" localSheetId="2">#REF!</definedName>
    <definedName name="___ME36" localSheetId="12">#REF!</definedName>
    <definedName name="___ME36">#REF!</definedName>
    <definedName name="___ME37" localSheetId="2">#REF!</definedName>
    <definedName name="___ME37" localSheetId="12">#REF!</definedName>
    <definedName name="___ME37">#REF!</definedName>
    <definedName name="___ME38" localSheetId="2">#REF!</definedName>
    <definedName name="___ME38" localSheetId="12">#REF!</definedName>
    <definedName name="___ME38">#REF!</definedName>
    <definedName name="___ME39" localSheetId="2">#REF!</definedName>
    <definedName name="___ME39" localSheetId="12">#REF!</definedName>
    <definedName name="___ME39">#REF!</definedName>
    <definedName name="___ME4" localSheetId="2">#REF!</definedName>
    <definedName name="___ME4" localSheetId="12">#REF!</definedName>
    <definedName name="___ME4">#REF!</definedName>
    <definedName name="___ME40" localSheetId="2">#REF!</definedName>
    <definedName name="___ME40" localSheetId="12">#REF!</definedName>
    <definedName name="___ME40">#REF!</definedName>
    <definedName name="___ME41" localSheetId="2">#REF!</definedName>
    <definedName name="___ME41" localSheetId="12">#REF!</definedName>
    <definedName name="___ME41">#REF!</definedName>
    <definedName name="___ME42" localSheetId="2">#REF!</definedName>
    <definedName name="___ME42" localSheetId="12">#REF!</definedName>
    <definedName name="___ME42">#REF!</definedName>
    <definedName name="___ME43" localSheetId="2">#REF!</definedName>
    <definedName name="___ME43" localSheetId="12">#REF!</definedName>
    <definedName name="___ME43">#REF!</definedName>
    <definedName name="___ME44" localSheetId="2">#REF!</definedName>
    <definedName name="___ME44" localSheetId="12">#REF!</definedName>
    <definedName name="___ME44">#REF!</definedName>
    <definedName name="___ME45" localSheetId="2">#REF!</definedName>
    <definedName name="___ME45" localSheetId="12">#REF!</definedName>
    <definedName name="___ME45">#REF!</definedName>
    <definedName name="___ME46" localSheetId="2">#REF!</definedName>
    <definedName name="___ME46" localSheetId="12">#REF!</definedName>
    <definedName name="___ME46">#REF!</definedName>
    <definedName name="___ME47" localSheetId="2">#REF!</definedName>
    <definedName name="___ME47" localSheetId="12">#REF!</definedName>
    <definedName name="___ME47">#REF!</definedName>
    <definedName name="___ME48" localSheetId="2">#REF!</definedName>
    <definedName name="___ME48" localSheetId="12">#REF!</definedName>
    <definedName name="___ME48">#REF!</definedName>
    <definedName name="___ME49" localSheetId="2">#REF!</definedName>
    <definedName name="___ME49" localSheetId="12">#REF!</definedName>
    <definedName name="___ME49">#REF!</definedName>
    <definedName name="___ME5" localSheetId="2">#REF!</definedName>
    <definedName name="___ME5" localSheetId="12">#REF!</definedName>
    <definedName name="___ME5">#REF!</definedName>
    <definedName name="___ME50" localSheetId="2">#REF!</definedName>
    <definedName name="___ME50" localSheetId="12">#REF!</definedName>
    <definedName name="___ME50">#REF!</definedName>
    <definedName name="___ME51" localSheetId="2">#REF!</definedName>
    <definedName name="___ME51" localSheetId="12">#REF!</definedName>
    <definedName name="___ME51">#REF!</definedName>
    <definedName name="___ME52" localSheetId="2">#REF!</definedName>
    <definedName name="___ME52" localSheetId="12">#REF!</definedName>
    <definedName name="___ME52">#REF!</definedName>
    <definedName name="___ME53" localSheetId="2">#REF!</definedName>
    <definedName name="___ME53" localSheetId="12">#REF!</definedName>
    <definedName name="___ME53">#REF!</definedName>
    <definedName name="___ME54" localSheetId="2">#REF!</definedName>
    <definedName name="___ME54" localSheetId="12">#REF!</definedName>
    <definedName name="___ME54">#REF!</definedName>
    <definedName name="___ME55" localSheetId="2">#REF!</definedName>
    <definedName name="___ME55" localSheetId="12">#REF!</definedName>
    <definedName name="___ME55">#REF!</definedName>
    <definedName name="___ME56" localSheetId="2">#REF!</definedName>
    <definedName name="___ME56" localSheetId="12">#REF!</definedName>
    <definedName name="___ME56">#REF!</definedName>
    <definedName name="___ME57" localSheetId="2">#REF!</definedName>
    <definedName name="___ME57" localSheetId="12">#REF!</definedName>
    <definedName name="___ME57">#REF!</definedName>
    <definedName name="___ME58" localSheetId="2">#REF!</definedName>
    <definedName name="___ME58" localSheetId="12">#REF!</definedName>
    <definedName name="___ME58">#REF!</definedName>
    <definedName name="___ME59" localSheetId="2">#REF!</definedName>
    <definedName name="___ME59" localSheetId="12">#REF!</definedName>
    <definedName name="___ME59">#REF!</definedName>
    <definedName name="___ME6" localSheetId="2">#REF!</definedName>
    <definedName name="___ME6" localSheetId="12">#REF!</definedName>
    <definedName name="___ME6">#REF!</definedName>
    <definedName name="___ME60" localSheetId="2">#REF!</definedName>
    <definedName name="___ME60" localSheetId="12">#REF!</definedName>
    <definedName name="___ME60">#REF!</definedName>
    <definedName name="___ME61" localSheetId="2">#REF!</definedName>
    <definedName name="___ME61" localSheetId="12">#REF!</definedName>
    <definedName name="___ME61">#REF!</definedName>
    <definedName name="___ME62" localSheetId="2">#REF!</definedName>
    <definedName name="___ME62" localSheetId="12">#REF!</definedName>
    <definedName name="___ME62">#REF!</definedName>
    <definedName name="___ME63" localSheetId="2">#REF!</definedName>
    <definedName name="___ME63" localSheetId="12">#REF!</definedName>
    <definedName name="___ME63">#REF!</definedName>
    <definedName name="___ME64" localSheetId="2">#REF!</definedName>
    <definedName name="___ME64" localSheetId="12">#REF!</definedName>
    <definedName name="___ME64">#REF!</definedName>
    <definedName name="___ME65" localSheetId="2">#REF!</definedName>
    <definedName name="___ME65" localSheetId="12">#REF!</definedName>
    <definedName name="___ME65">#REF!</definedName>
    <definedName name="___ME66" localSheetId="2">#REF!</definedName>
    <definedName name="___ME66" localSheetId="12">#REF!</definedName>
    <definedName name="___ME66">#REF!</definedName>
    <definedName name="___ME67" localSheetId="2">#REF!</definedName>
    <definedName name="___ME67" localSheetId="12">#REF!</definedName>
    <definedName name="___ME67">#REF!</definedName>
    <definedName name="___ME68" localSheetId="2">#REF!</definedName>
    <definedName name="___ME68" localSheetId="12">#REF!</definedName>
    <definedName name="___ME68">#REF!</definedName>
    <definedName name="___ME69" localSheetId="2">#REF!</definedName>
    <definedName name="___ME69" localSheetId="12">#REF!</definedName>
    <definedName name="___ME69">#REF!</definedName>
    <definedName name="___ME7" localSheetId="2">#REF!</definedName>
    <definedName name="___ME7" localSheetId="12">#REF!</definedName>
    <definedName name="___ME7">#REF!</definedName>
    <definedName name="___ME70" localSheetId="2">#REF!</definedName>
    <definedName name="___ME70" localSheetId="12">#REF!</definedName>
    <definedName name="___ME70">#REF!</definedName>
    <definedName name="___ME71" localSheetId="2">#REF!</definedName>
    <definedName name="___ME71" localSheetId="12">#REF!</definedName>
    <definedName name="___ME71">#REF!</definedName>
    <definedName name="___ME72" localSheetId="2">#REF!</definedName>
    <definedName name="___ME72" localSheetId="12">#REF!</definedName>
    <definedName name="___ME72">#REF!</definedName>
    <definedName name="___ME73" localSheetId="2">#REF!</definedName>
    <definedName name="___ME73" localSheetId="12">#REF!</definedName>
    <definedName name="___ME73">#REF!</definedName>
    <definedName name="___ME74" localSheetId="2">#REF!</definedName>
    <definedName name="___ME74" localSheetId="12">#REF!</definedName>
    <definedName name="___ME74">#REF!</definedName>
    <definedName name="___ME75" localSheetId="2">#REF!</definedName>
    <definedName name="___ME75" localSheetId="12">#REF!</definedName>
    <definedName name="___ME75">#REF!</definedName>
    <definedName name="___ME76" localSheetId="2">#REF!</definedName>
    <definedName name="___ME76" localSheetId="12">#REF!</definedName>
    <definedName name="___ME76">#REF!</definedName>
    <definedName name="___ME77" localSheetId="2">#REF!</definedName>
    <definedName name="___ME77" localSheetId="12">#REF!</definedName>
    <definedName name="___ME77">#REF!</definedName>
    <definedName name="___ME78" localSheetId="2">#REF!</definedName>
    <definedName name="___ME78" localSheetId="12">#REF!</definedName>
    <definedName name="___ME78">#REF!</definedName>
    <definedName name="___ME79" localSheetId="2">#REF!</definedName>
    <definedName name="___ME79" localSheetId="12">#REF!</definedName>
    <definedName name="___ME79">#REF!</definedName>
    <definedName name="___ME8" localSheetId="2">#REF!</definedName>
    <definedName name="___ME8" localSheetId="12">#REF!</definedName>
    <definedName name="___ME8">#REF!</definedName>
    <definedName name="___ME80" localSheetId="2">#REF!</definedName>
    <definedName name="___ME80" localSheetId="12">#REF!</definedName>
    <definedName name="___ME80">#REF!</definedName>
    <definedName name="___ME81" localSheetId="2">#REF!</definedName>
    <definedName name="___ME81" localSheetId="12">#REF!</definedName>
    <definedName name="___ME81">#REF!</definedName>
    <definedName name="___ME82" localSheetId="2">#REF!</definedName>
    <definedName name="___ME82" localSheetId="12">#REF!</definedName>
    <definedName name="___ME82">#REF!</definedName>
    <definedName name="___ME83" localSheetId="2">#REF!</definedName>
    <definedName name="___ME83" localSheetId="12">#REF!</definedName>
    <definedName name="___ME83">#REF!</definedName>
    <definedName name="___ME84" localSheetId="2">#REF!</definedName>
    <definedName name="___ME84" localSheetId="12">#REF!</definedName>
    <definedName name="___ME84">#REF!</definedName>
    <definedName name="___ME85" localSheetId="2">#REF!</definedName>
    <definedName name="___ME85" localSheetId="12">#REF!</definedName>
    <definedName name="___ME85">#REF!</definedName>
    <definedName name="___ME86" localSheetId="2">#REF!</definedName>
    <definedName name="___ME86" localSheetId="12">#REF!</definedName>
    <definedName name="___ME86">#REF!</definedName>
    <definedName name="___ME87" localSheetId="2">#REF!</definedName>
    <definedName name="___ME87" localSheetId="12">#REF!</definedName>
    <definedName name="___ME87">#REF!</definedName>
    <definedName name="___ME88" localSheetId="2">#REF!</definedName>
    <definedName name="___ME88" localSheetId="12">#REF!</definedName>
    <definedName name="___ME88">#REF!</definedName>
    <definedName name="___ME89" localSheetId="2">#REF!</definedName>
    <definedName name="___ME89" localSheetId="12">#REF!</definedName>
    <definedName name="___ME89">#REF!</definedName>
    <definedName name="___ME9" localSheetId="2">#REF!</definedName>
    <definedName name="___ME9" localSheetId="12">#REF!</definedName>
    <definedName name="___ME9">#REF!</definedName>
    <definedName name="___ME90" localSheetId="2">#REF!</definedName>
    <definedName name="___ME90" localSheetId="12">#REF!</definedName>
    <definedName name="___ME90">#REF!</definedName>
    <definedName name="___ME91" localSheetId="2">#REF!</definedName>
    <definedName name="___ME91" localSheetId="12">#REF!</definedName>
    <definedName name="___ME91">#REF!</definedName>
    <definedName name="___ME92" localSheetId="2">#REF!</definedName>
    <definedName name="___ME92" localSheetId="12">#REF!</definedName>
    <definedName name="___ME92">#REF!</definedName>
    <definedName name="___ME93" localSheetId="2">#REF!</definedName>
    <definedName name="___ME93" localSheetId="12">#REF!</definedName>
    <definedName name="___ME93">#REF!</definedName>
    <definedName name="___ME94" localSheetId="2">#REF!</definedName>
    <definedName name="___ME94" localSheetId="12">#REF!</definedName>
    <definedName name="___ME94">#REF!</definedName>
    <definedName name="___ME95" localSheetId="2">#REF!</definedName>
    <definedName name="___ME95" localSheetId="12">#REF!</definedName>
    <definedName name="___ME95">#REF!</definedName>
    <definedName name="___ME96" localSheetId="2">#REF!</definedName>
    <definedName name="___ME96" localSheetId="12">#REF!</definedName>
    <definedName name="___ME96">#REF!</definedName>
    <definedName name="___ME97" localSheetId="2">#REF!</definedName>
    <definedName name="___ME97" localSheetId="12">#REF!</definedName>
    <definedName name="___ME97">#REF!</definedName>
    <definedName name="___ME98" localSheetId="2">#REF!</definedName>
    <definedName name="___ME98" localSheetId="12">#REF!</definedName>
    <definedName name="___ME98">#REF!</definedName>
    <definedName name="___ME99" localSheetId="2">#REF!</definedName>
    <definedName name="___ME99" localSheetId="12">#REF!</definedName>
    <definedName name="___ME99">#REF!</definedName>
    <definedName name="___OP41">#REF!</definedName>
    <definedName name="___P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BB1">#REF!</definedName>
    <definedName name="___PBB2">#REF!</definedName>
    <definedName name="___PBC1">#REF!</definedName>
    <definedName name="___PBK1">#REF!</definedName>
    <definedName name="___PBL1">#REF!</definedName>
    <definedName name="___PRT1" localSheetId="2">#REF!</definedName>
    <definedName name="___PRT1" localSheetId="12">#REF!</definedName>
    <definedName name="___PRT1">#REF!</definedName>
    <definedName name="___PRT2" localSheetId="2">#REF!</definedName>
    <definedName name="___PRT2" localSheetId="12">#REF!</definedName>
    <definedName name="___PRT2">#REF!</definedName>
    <definedName name="___PRT3" localSheetId="2">#REF!</definedName>
    <definedName name="___PRT3" localSheetId="12">#REF!</definedName>
    <definedName name="___PRT3">#REF!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2">#REF!</definedName>
    <definedName name="___SP3">#REF!</definedName>
    <definedName name="___SP4">#REF!</definedName>
    <definedName name="___SP5">#REF!</definedName>
    <definedName name="___SP6">#REF!</definedName>
    <definedName name="___SP7">#REF!</definedName>
    <definedName name="___SP8">#REF!</definedName>
    <definedName name="___SP9">#REF!</definedName>
    <definedName name="___st1" localSheetId="9">#REF!</definedName>
    <definedName name="___st1">#REF!</definedName>
    <definedName name="___SUB1">#N/A</definedName>
    <definedName name="___SUB2">#N/A</definedName>
    <definedName name="___SUB3">#N/A</definedName>
    <definedName name="___SUB4">#N/A</definedName>
    <definedName name="___W2">#REF!</definedName>
    <definedName name="__0Datab" localSheetId="12">#REF!</definedName>
    <definedName name="__0Datab">#REF!</definedName>
    <definedName name="__0Print_Area" localSheetId="2">#REF!</definedName>
    <definedName name="__0Print_Area" localSheetId="12">#REF!</definedName>
    <definedName name="__0Print_Area" localSheetId="0">#REF!</definedName>
    <definedName name="__0Print_Area">#REF!</definedName>
    <definedName name="__0Print_Area_8" localSheetId="2">#REF!</definedName>
    <definedName name="__0Print_Area_8" localSheetId="12">#REF!</definedName>
    <definedName name="__0Print_Area_8" localSheetId="0">#REF!</definedName>
    <definedName name="__0Print_Area_8">#REF!</definedName>
    <definedName name="__1">#REF!</definedName>
    <definedName name="__1_">#REF!</definedName>
    <definedName name="__1_0機器据付">#REF!</definedName>
    <definedName name="__10_0Datab">#REF!</definedName>
    <definedName name="__10A6_">#REF!</definedName>
    <definedName name="__10P00">#REF!</definedName>
    <definedName name="__11B1_">#REF!</definedName>
    <definedName name="__123Graph_A" hidden="1">#REF!</definedName>
    <definedName name="__123Graph_ACR棟" hidden="1">#REF!</definedName>
    <definedName name="__123Graph_Aテスト室製造" hidden="1">#REF!</definedName>
    <definedName name="__123Graph_Aﾋﾟｰｸ日給" hidden="1">#REF!</definedName>
    <definedName name="__123Graph_Aﾋﾟｰｸ日暖" hidden="1">#REF!</definedName>
    <definedName name="__123Graph_Aﾋﾟｰｸ日冷" hidden="1">#REF!</definedName>
    <definedName name="__123Graph_A夏期外気" hidden="1">#REF!</definedName>
    <definedName name="__123Graph_A夏期暖房" hidden="1">#REF!</definedName>
    <definedName name="__123Graph_A夏期冷房" hidden="1">#REF!</definedName>
    <definedName name="__123Graph_A外装" hidden="1">#REF!</definedName>
    <definedName name="__123Graph_A監視棟" hidden="1">#REF!</definedName>
    <definedName name="__123Graph_A管理棟" hidden="1">#REF!</definedName>
    <definedName name="__123Graph_A躯体" hidden="1">#REF!</definedName>
    <definedName name="__123Graph_A月別給湯" hidden="1">#REF!</definedName>
    <definedName name="__123Graph_A月別暖房" hidden="1">#REF!</definedName>
    <definedName name="__123Graph_A月別冷房" hidden="1">#REF!</definedName>
    <definedName name="__123Graph_A建屋別1" hidden="1">#REF!</definedName>
    <definedName name="__123Graph_A建築" hidden="1">#REF!</definedName>
    <definedName name="__123Graph_A最大電力" hidden="1">#REF!</definedName>
    <definedName name="__123Graph_A室内" hidden="1">#REF!</definedName>
    <definedName name="__123Graph_A設備比率" hidden="1">#REF!</definedName>
    <definedName name="__123Graph_A全設備" hidden="1">#REF!</definedName>
    <definedName name="__123Graph_A組立室製造" hidden="1">#REF!</definedName>
    <definedName name="__123Graph_A中間外気" hidden="1">#REF!</definedName>
    <definedName name="__123Graph_A中間暖房" hidden="1">#REF!</definedName>
    <definedName name="__123Graph_A中間冷房" hidden="1">#REF!</definedName>
    <definedName name="__123Graph_A電力推移" hidden="1">#REF!</definedName>
    <definedName name="__123Graph_A土工" hidden="1">#REF!</definedName>
    <definedName name="__123Graph_A投入LOT計画" hidden="1">#REF!</definedName>
    <definedName name="__123Graph_A内装" hidden="1">#REF!</definedName>
    <definedName name="__123Graph_A冷凍機" hidden="1">#REF!</definedName>
    <definedName name="__123Graph_B" hidden="1">#REF!</definedName>
    <definedName name="__123Graph_BCR棟" hidden="1">#REF!</definedName>
    <definedName name="__123Graph_B夏期外気" hidden="1">#REF!</definedName>
    <definedName name="__123Graph_B夏期暖房" hidden="1">#REF!</definedName>
    <definedName name="__123Graph_B夏期冷房" hidden="1">#REF!</definedName>
    <definedName name="__123Graph_B建屋別1" hidden="1">#REF!</definedName>
    <definedName name="__123Graph_B最大電力" hidden="1">#REF!</definedName>
    <definedName name="__123Graph_B中間外気" hidden="1">#REF!</definedName>
    <definedName name="__123Graph_B中間暖房" hidden="1">#REF!</definedName>
    <definedName name="__123Graph_B中間冷房" hidden="1">#REF!</definedName>
    <definedName name="__123Graph_B電力推移" hidden="1">#REF!</definedName>
    <definedName name="__123Graph_C" hidden="1">#REF!</definedName>
    <definedName name="__123Graph_CCR棟" hidden="1">#REF!</definedName>
    <definedName name="__123Graph_C夏期暖房" hidden="1">#REF!</definedName>
    <definedName name="__123Graph_C夏期冷房" hidden="1">#REF!</definedName>
    <definedName name="__123Graph_C建屋別1" hidden="1">#REF!</definedName>
    <definedName name="__123Graph_C中間暖房" hidden="1">#REF!</definedName>
    <definedName name="__123Graph_C中間冷房" hidden="1">#REF!</definedName>
    <definedName name="__123Graph_C電力推移" hidden="1">#REF!</definedName>
    <definedName name="__123Graph_D夏期暖房" hidden="1">#REF!</definedName>
    <definedName name="__123Graph_D夏期冷房" hidden="1">#REF!</definedName>
    <definedName name="__123Graph_D建屋別1" hidden="1">#REF!</definedName>
    <definedName name="__123Graph_D中間暖房" hidden="1">#REF!</definedName>
    <definedName name="__123Graph_D中間冷房" hidden="1">#REF!</definedName>
    <definedName name="__123Graph_D電力推移" hidden="1">#REF!</definedName>
    <definedName name="__123Graph_E建屋別1" hidden="1">#REF!</definedName>
    <definedName name="__123Graph_E電力推移" hidden="1">#REF!</definedName>
    <definedName name="__123Graph_F監視棟" hidden="1">#REF!</definedName>
    <definedName name="__123Graph_F管理棟" hidden="1">#REF!</definedName>
    <definedName name="__123Graph_F建屋別1" hidden="1">#REF!</definedName>
    <definedName name="__123Graph_F全設備" hidden="1">#REF!</definedName>
    <definedName name="__123Graph_F冷凍機" hidden="1">#REF!</definedName>
    <definedName name="__123Graph_LBL_A" hidden="1">#REF!</definedName>
    <definedName name="__123Graph_LBL_A最大電力" hidden="1">#REF!</definedName>
    <definedName name="__123Graph_LBL_B最大電力" hidden="1">#REF!</definedName>
    <definedName name="__123Graph_X" hidden="1">#REF!</definedName>
    <definedName name="__123Graph_XCR棟" hidden="1">#REF!</definedName>
    <definedName name="__123Graph_Xテスト室製造" hidden="1">#REF!</definedName>
    <definedName name="__123Graph_Xﾋﾟｰｸ日給" hidden="1">#REF!</definedName>
    <definedName name="__123Graph_Xﾋﾟｰｸ日暖" hidden="1">#REF!</definedName>
    <definedName name="__123Graph_Xﾋﾟｰｸ日冷" hidden="1">#REF!</definedName>
    <definedName name="__123Graph_X夏期外気" hidden="1">#REF!</definedName>
    <definedName name="__123Graph_X夏期暖房" hidden="1">#REF!</definedName>
    <definedName name="__123Graph_X夏期冷房" hidden="1">#REF!</definedName>
    <definedName name="__123Graph_X外装" hidden="1">#REF!</definedName>
    <definedName name="__123Graph_X監視棟" hidden="1">#REF!</definedName>
    <definedName name="__123Graph_X管理棟" hidden="1">#REF!</definedName>
    <definedName name="__123Graph_X躯体" hidden="1">#REF!</definedName>
    <definedName name="__123Graph_X月別給湯" hidden="1">#REF!</definedName>
    <definedName name="__123Graph_X月別暖房" hidden="1">#REF!</definedName>
    <definedName name="__123Graph_X月別冷房" hidden="1">#REF!</definedName>
    <definedName name="__123Graph_X建屋別1" hidden="1">#REF!</definedName>
    <definedName name="__123Graph_X建築" hidden="1">#REF!</definedName>
    <definedName name="__123Graph_X最大電力" hidden="1">#REF!</definedName>
    <definedName name="__123Graph_X室内" hidden="1">#REF!</definedName>
    <definedName name="__123Graph_X設備比率" hidden="1">#REF!</definedName>
    <definedName name="__123Graph_X全設備" hidden="1">#REF!</definedName>
    <definedName name="__123Graph_X組立室製造" hidden="1">#REF!</definedName>
    <definedName name="__123Graph_X中間外気" hidden="1">#REF!</definedName>
    <definedName name="__123Graph_X中間暖房" hidden="1">#REF!</definedName>
    <definedName name="__123Graph_X中間冷房" hidden="1">#REF!</definedName>
    <definedName name="__123Graph_X電力推移" hidden="1">#REF!</definedName>
    <definedName name="__123Graph_X土工" hidden="1">#REF!</definedName>
    <definedName name="__123Graph_X投入LOT計画" hidden="1">#REF!</definedName>
    <definedName name="__123Graph_X内装" hidden="1">#REF!</definedName>
    <definedName name="__123Graph_X冷凍機" hidden="1">#REF!</definedName>
    <definedName name="__12B2_">#REF!</definedName>
    <definedName name="__12Q00">#REF!</definedName>
    <definedName name="__13Ｂ3_">#REF!</definedName>
    <definedName name="__14B4_">#REF!</definedName>
    <definedName name="__14S00">#REF!</definedName>
    <definedName name="__15Ｂ5_">#REF!</definedName>
    <definedName name="__16Ｂ6_">#REF!</definedName>
    <definedName name="__1730_0機器据付">#REF!</definedName>
    <definedName name="__1761A_1" localSheetId="9">#REF!</definedName>
    <definedName name="__1A_1">#REF!</definedName>
    <definedName name="__1Print_Area_02">#REF!</definedName>
    <definedName name="__24Datab">#REF!</definedName>
    <definedName name="__25_0Print_Area">#REF!</definedName>
    <definedName name="__2A_2">#REF!</definedName>
    <definedName name="__2A00">#REF!</definedName>
    <definedName name="__2A1_">#REF!</definedName>
    <definedName name="__30Print_Area">#REF!</definedName>
    <definedName name="__3A_1">#REF!</definedName>
    <definedName name="__3A_3">#REF!</definedName>
    <definedName name="__4A01_">#REF!</definedName>
    <definedName name="__4A2_">#REF!</definedName>
    <definedName name="__5A_2">#REF!</definedName>
    <definedName name="__6A3_">#REF!</definedName>
    <definedName name="__6I00">#REF!</definedName>
    <definedName name="__7A_3">#REF!</definedName>
    <definedName name="__8_00_Datab">#REF!</definedName>
    <definedName name="__8A4_">#REF!</definedName>
    <definedName name="__8M00">#REF!</definedName>
    <definedName name="__9A5_">#REF!</definedName>
    <definedName name="__A341337">#REF!</definedName>
    <definedName name="__A50000" localSheetId="2">#REF!</definedName>
    <definedName name="__A50000" localSheetId="12">#REF!</definedName>
    <definedName name="__A50000" localSheetId="0">#REF!</definedName>
    <definedName name="__A50000">#REF!</definedName>
    <definedName name="__A600000">#REF!</definedName>
    <definedName name="__AB100000">#REF!</definedName>
    <definedName name="__AB1601">#REF!</definedName>
    <definedName name="__AB67474">#REF!</definedName>
    <definedName name="__AB70047">#REF!</definedName>
    <definedName name="__all1" localSheetId="9">#REF!</definedName>
    <definedName name="__all1">#REF!</definedName>
    <definedName name="__ANK1">#REF!</definedName>
    <definedName name="__ANK2">#REF!</definedName>
    <definedName name="__ANK3">#REF!</definedName>
    <definedName name="__ANS1">#REF!</definedName>
    <definedName name="__ANS2">#REF!</definedName>
    <definedName name="__ARE5">#REF!</definedName>
    <definedName name="__ASB200">#REF!</definedName>
    <definedName name="__B" localSheetId="2">#REF!</definedName>
    <definedName name="__B" localSheetId="12">#REF!</definedName>
    <definedName name="__B" localSheetId="0">#REF!</definedName>
    <definedName name="__B">#REF!</definedName>
    <definedName name="__B200000">#REF!</definedName>
    <definedName name="__B90000">#REF!</definedName>
    <definedName name="__BAN1">#REF!</definedName>
    <definedName name="__BAN11">#REF!</definedName>
    <definedName name="__BAN12">#REF!</definedName>
    <definedName name="__BAN2">#REF!</definedName>
    <definedName name="__BAN3">#REF!</definedName>
    <definedName name="__BAN31">#REF!</definedName>
    <definedName name="__BAN32">#REF!</definedName>
    <definedName name="__BAN33">#REF!</definedName>
    <definedName name="__BAN4">#REF!</definedName>
    <definedName name="__BAN41">#REF!</definedName>
    <definedName name="__BAN42">#REF!</definedName>
    <definedName name="__BAN44">#REF!</definedName>
    <definedName name="__C300200" localSheetId="9">#REF!</definedName>
    <definedName name="__C300200">#REF!</definedName>
    <definedName name="__C303800" localSheetId="9">#REF!</definedName>
    <definedName name="__C303800">#REF!</definedName>
    <definedName name="__C370003" localSheetId="9">#REF!</definedName>
    <definedName name="__C370003">#REF!</definedName>
    <definedName name="__C370135" localSheetId="9">#REF!</definedName>
    <definedName name="__C370135">#REF!</definedName>
    <definedName name="__C370240" localSheetId="9">#REF!</definedName>
    <definedName name="__C370240">#REF!</definedName>
    <definedName name="__C370500" localSheetId="9">#REF!</definedName>
    <definedName name="__C370500">#REF!</definedName>
    <definedName name="__C370501">#REF!</definedName>
    <definedName name="__C370600" localSheetId="9">#REF!</definedName>
    <definedName name="__C370600">#REF!</definedName>
    <definedName name="__C370601">#REF!</definedName>
    <definedName name="__C371625" localSheetId="9">#REF!</definedName>
    <definedName name="__C371625">#REF!</definedName>
    <definedName name="__C371630" localSheetId="9">#REF!</definedName>
    <definedName name="__C371630">#REF!</definedName>
    <definedName name="__C371640" localSheetId="9">#REF!</definedName>
    <definedName name="__C371640">#REF!</definedName>
    <definedName name="__C371641">#REF!</definedName>
    <definedName name="__C371650" localSheetId="9">#REF!</definedName>
    <definedName name="__C371650">#REF!</definedName>
    <definedName name="__C371651">#REF!</definedName>
    <definedName name="__C371725" localSheetId="9">#REF!</definedName>
    <definedName name="__C371725">#REF!</definedName>
    <definedName name="__C371726">#REF!</definedName>
    <definedName name="__C371730" localSheetId="9">#REF!</definedName>
    <definedName name="__C371730">#REF!</definedName>
    <definedName name="__C371731">#REF!</definedName>
    <definedName name="__C371740" localSheetId="9">#REF!</definedName>
    <definedName name="__C371740">#REF!</definedName>
    <definedName name="__C371741">#REF!</definedName>
    <definedName name="__C371750" localSheetId="9">#REF!</definedName>
    <definedName name="__C371750">#REF!</definedName>
    <definedName name="__C371751">#REF!</definedName>
    <definedName name="__C460211" localSheetId="9">#REF!</definedName>
    <definedName name="__C460211">#REF!</definedName>
    <definedName name="__C460212">#REF!</definedName>
    <definedName name="__C480900" localSheetId="9">#REF!</definedName>
    <definedName name="__C480900">#REF!</definedName>
    <definedName name="__C480901">#REF!</definedName>
    <definedName name="__C481000" localSheetId="9">#REF!</definedName>
    <definedName name="__C481000">#REF!</definedName>
    <definedName name="__C481001">#REF!</definedName>
    <definedName name="__CLE5">#REF!</definedName>
    <definedName name="__DirName">#REF!</definedName>
    <definedName name="__ERR1">#REF!</definedName>
    <definedName name="__ERR2">#REF!</definedName>
    <definedName name="__ERR3">#REF!</definedName>
    <definedName name="__GAI1">#REF!</definedName>
    <definedName name="__GAI2">#REF!</definedName>
    <definedName name="__GAI3">#REF!</definedName>
    <definedName name="__GAI31">#REF!</definedName>
    <definedName name="__GAI4">#REF!</definedName>
    <definedName name="__GAI5">#REF!</definedName>
    <definedName name="__GAI6">#REF!</definedName>
    <definedName name="__GMO1">#REF!</definedName>
    <definedName name="__GNO2" localSheetId="9">#REF!</definedName>
    <definedName name="__GNO2">#REF!</definedName>
    <definedName name="__I" localSheetId="2">#REF!</definedName>
    <definedName name="__I" localSheetId="12">#REF!</definedName>
    <definedName name="__I" localSheetId="0">#REF!</definedName>
    <definedName name="__I">#REF!</definedName>
    <definedName name="__J99999">#REF!</definedName>
    <definedName name="__KEY10" hidden="1">#REF!</definedName>
    <definedName name="__Key2" localSheetId="2" hidden="1">#REF!</definedName>
    <definedName name="__Key2" localSheetId="12" hidden="1">#REF!</definedName>
    <definedName name="__Key2" localSheetId="5" hidden="1">#REF!</definedName>
    <definedName name="__Key2" localSheetId="0" hidden="1">#REF!</definedName>
    <definedName name="__Key2" hidden="1">#REF!</definedName>
    <definedName name="__Key3" hidden="1">#REF!</definedName>
    <definedName name="__KHH1">#REF!</definedName>
    <definedName name="__KHH21">#REF!</definedName>
    <definedName name="__ko1">#REF!</definedName>
    <definedName name="__kp1">#REF!</definedName>
    <definedName name="__LGS65">#REF!</definedName>
    <definedName name="__M" localSheetId="2">#REF!</definedName>
    <definedName name="__M" localSheetId="12">#REF!</definedName>
    <definedName name="__M" localSheetId="0">#REF!</definedName>
    <definedName name="__M">#REF!</definedName>
    <definedName name="__MAC1">#REF!</definedName>
    <definedName name="__MAC2">#REF!</definedName>
    <definedName name="__MachineName">#REF!</definedName>
    <definedName name="__MBS1">#REF!</definedName>
    <definedName name="__MBS2">#REF!</definedName>
    <definedName name="__MBW1">#REF!</definedName>
    <definedName name="__MCF1">#REF!</definedName>
    <definedName name="__MCT1">#REF!</definedName>
    <definedName name="__ME1" localSheetId="2">#REF!</definedName>
    <definedName name="__ME1" localSheetId="12">#REF!</definedName>
    <definedName name="__ME1" localSheetId="0">#REF!</definedName>
    <definedName name="__ME1">#REF!</definedName>
    <definedName name="__ME10" localSheetId="2">#REF!</definedName>
    <definedName name="__ME10" localSheetId="12">#REF!</definedName>
    <definedName name="__ME10" localSheetId="0">#REF!</definedName>
    <definedName name="__ME10">#REF!</definedName>
    <definedName name="__ME100" localSheetId="2">#REF!</definedName>
    <definedName name="__ME100" localSheetId="12">#REF!</definedName>
    <definedName name="__ME100">#REF!</definedName>
    <definedName name="__ME101" localSheetId="2">#REF!</definedName>
    <definedName name="__ME101" localSheetId="12">#REF!</definedName>
    <definedName name="__ME101">#REF!</definedName>
    <definedName name="__ME11" localSheetId="2">#REF!</definedName>
    <definedName name="__ME11" localSheetId="12">#REF!</definedName>
    <definedName name="__ME11">#REF!</definedName>
    <definedName name="__ME12" localSheetId="2">#REF!</definedName>
    <definedName name="__ME12" localSheetId="12">#REF!</definedName>
    <definedName name="__ME12">#REF!</definedName>
    <definedName name="__ME13" localSheetId="2">#REF!</definedName>
    <definedName name="__ME13" localSheetId="12">#REF!</definedName>
    <definedName name="__ME13">#REF!</definedName>
    <definedName name="__ME14" localSheetId="2">#REF!</definedName>
    <definedName name="__ME14" localSheetId="12">#REF!</definedName>
    <definedName name="__ME14">#REF!</definedName>
    <definedName name="__ME15" localSheetId="2">#REF!</definedName>
    <definedName name="__ME15" localSheetId="12">#REF!</definedName>
    <definedName name="__ME15">#REF!</definedName>
    <definedName name="__ME16" localSheetId="2">#REF!</definedName>
    <definedName name="__ME16" localSheetId="12">#REF!</definedName>
    <definedName name="__ME16">#REF!</definedName>
    <definedName name="__ME17" localSheetId="2">#REF!</definedName>
    <definedName name="__ME17" localSheetId="12">#REF!</definedName>
    <definedName name="__ME17">#REF!</definedName>
    <definedName name="__ME18" localSheetId="2">#REF!</definedName>
    <definedName name="__ME18" localSheetId="12">#REF!</definedName>
    <definedName name="__ME18">#REF!</definedName>
    <definedName name="__ME19" localSheetId="2">#REF!</definedName>
    <definedName name="__ME19" localSheetId="12">#REF!</definedName>
    <definedName name="__ME19">#REF!</definedName>
    <definedName name="__ME2" localSheetId="2">#REF!</definedName>
    <definedName name="__ME2" localSheetId="12">#REF!</definedName>
    <definedName name="__ME2">#REF!</definedName>
    <definedName name="__ME20" localSheetId="2">#REF!</definedName>
    <definedName name="__ME20" localSheetId="12">#REF!</definedName>
    <definedName name="__ME20">#REF!</definedName>
    <definedName name="__ME21" localSheetId="2">#REF!</definedName>
    <definedName name="__ME21" localSheetId="12">#REF!</definedName>
    <definedName name="__ME21">#REF!</definedName>
    <definedName name="__ME22" localSheetId="2">#REF!</definedName>
    <definedName name="__ME22" localSheetId="12">#REF!</definedName>
    <definedName name="__ME22">#REF!</definedName>
    <definedName name="__ME23" localSheetId="2">#REF!</definedName>
    <definedName name="__ME23" localSheetId="12">#REF!</definedName>
    <definedName name="__ME23">#REF!</definedName>
    <definedName name="__ME24" localSheetId="2">#REF!</definedName>
    <definedName name="__ME24" localSheetId="12">#REF!</definedName>
    <definedName name="__ME24">#REF!</definedName>
    <definedName name="__ME25" localSheetId="2">#REF!</definedName>
    <definedName name="__ME25" localSheetId="12">#REF!</definedName>
    <definedName name="__ME25">#REF!</definedName>
    <definedName name="__ME26" localSheetId="2">#REF!</definedName>
    <definedName name="__ME26" localSheetId="12">#REF!</definedName>
    <definedName name="__ME26">#REF!</definedName>
    <definedName name="__ME27" localSheetId="2">#REF!</definedName>
    <definedName name="__ME27" localSheetId="12">#REF!</definedName>
    <definedName name="__ME27">#REF!</definedName>
    <definedName name="__ME28" localSheetId="2">#REF!</definedName>
    <definedName name="__ME28" localSheetId="12">#REF!</definedName>
    <definedName name="__ME28">#REF!</definedName>
    <definedName name="__ME29" localSheetId="2">#REF!</definedName>
    <definedName name="__ME29" localSheetId="12">#REF!</definedName>
    <definedName name="__ME29">#REF!</definedName>
    <definedName name="__ME3" localSheetId="2">#REF!</definedName>
    <definedName name="__ME3" localSheetId="12">#REF!</definedName>
    <definedName name="__ME3">#REF!</definedName>
    <definedName name="__ME30" localSheetId="2">#REF!</definedName>
    <definedName name="__ME30" localSheetId="12">#REF!</definedName>
    <definedName name="__ME30">#REF!</definedName>
    <definedName name="__ME31" localSheetId="2">#REF!</definedName>
    <definedName name="__ME31" localSheetId="12">#REF!</definedName>
    <definedName name="__ME31">#REF!</definedName>
    <definedName name="__ME32" localSheetId="2">#REF!</definedName>
    <definedName name="__ME32" localSheetId="12">#REF!</definedName>
    <definedName name="__ME32">#REF!</definedName>
    <definedName name="__ME33" localSheetId="2">#REF!</definedName>
    <definedName name="__ME33" localSheetId="12">#REF!</definedName>
    <definedName name="__ME33">#REF!</definedName>
    <definedName name="__ME34" localSheetId="2">#REF!</definedName>
    <definedName name="__ME34" localSheetId="12">#REF!</definedName>
    <definedName name="__ME34">#REF!</definedName>
    <definedName name="__ME35" localSheetId="2">#REF!</definedName>
    <definedName name="__ME35" localSheetId="12">#REF!</definedName>
    <definedName name="__ME35">#REF!</definedName>
    <definedName name="__ME36" localSheetId="2">#REF!</definedName>
    <definedName name="__ME36" localSheetId="12">#REF!</definedName>
    <definedName name="__ME36">#REF!</definedName>
    <definedName name="__ME37" localSheetId="2">#REF!</definedName>
    <definedName name="__ME37" localSheetId="12">#REF!</definedName>
    <definedName name="__ME37">#REF!</definedName>
    <definedName name="__ME38" localSheetId="2">#REF!</definedName>
    <definedName name="__ME38" localSheetId="12">#REF!</definedName>
    <definedName name="__ME38">#REF!</definedName>
    <definedName name="__ME39" localSheetId="2">#REF!</definedName>
    <definedName name="__ME39" localSheetId="12">#REF!</definedName>
    <definedName name="__ME39">#REF!</definedName>
    <definedName name="__ME4" localSheetId="2">#REF!</definedName>
    <definedName name="__ME4" localSheetId="12">#REF!</definedName>
    <definedName name="__ME4">#REF!</definedName>
    <definedName name="__ME40" localSheetId="2">#REF!</definedName>
    <definedName name="__ME40" localSheetId="12">#REF!</definedName>
    <definedName name="__ME40">#REF!</definedName>
    <definedName name="__ME41" localSheetId="2">#REF!</definedName>
    <definedName name="__ME41" localSheetId="12">#REF!</definedName>
    <definedName name="__ME41">#REF!</definedName>
    <definedName name="__ME42" localSheetId="2">#REF!</definedName>
    <definedName name="__ME42" localSheetId="12">#REF!</definedName>
    <definedName name="__ME42">#REF!</definedName>
    <definedName name="__ME43" localSheetId="2">#REF!</definedName>
    <definedName name="__ME43" localSheetId="12">#REF!</definedName>
    <definedName name="__ME43">#REF!</definedName>
    <definedName name="__ME44" localSheetId="2">#REF!</definedName>
    <definedName name="__ME44" localSheetId="12">#REF!</definedName>
    <definedName name="__ME44">#REF!</definedName>
    <definedName name="__ME45" localSheetId="2">#REF!</definedName>
    <definedName name="__ME45" localSheetId="12">#REF!</definedName>
    <definedName name="__ME45">#REF!</definedName>
    <definedName name="__ME46" localSheetId="2">#REF!</definedName>
    <definedName name="__ME46" localSheetId="12">#REF!</definedName>
    <definedName name="__ME46">#REF!</definedName>
    <definedName name="__ME47" localSheetId="2">#REF!</definedName>
    <definedName name="__ME47" localSheetId="12">#REF!</definedName>
    <definedName name="__ME47">#REF!</definedName>
    <definedName name="__ME48" localSheetId="2">#REF!</definedName>
    <definedName name="__ME48" localSheetId="12">#REF!</definedName>
    <definedName name="__ME48">#REF!</definedName>
    <definedName name="__ME49" localSheetId="2">#REF!</definedName>
    <definedName name="__ME49" localSheetId="12">#REF!</definedName>
    <definedName name="__ME49">#REF!</definedName>
    <definedName name="__ME5" localSheetId="2">#REF!</definedName>
    <definedName name="__ME5" localSheetId="12">#REF!</definedName>
    <definedName name="__ME5">#REF!</definedName>
    <definedName name="__ME50" localSheetId="2">#REF!</definedName>
    <definedName name="__ME50" localSheetId="12">#REF!</definedName>
    <definedName name="__ME50">#REF!</definedName>
    <definedName name="__ME51" localSheetId="2">#REF!</definedName>
    <definedName name="__ME51" localSheetId="12">#REF!</definedName>
    <definedName name="__ME51">#REF!</definedName>
    <definedName name="__ME52" localSheetId="2">#REF!</definedName>
    <definedName name="__ME52" localSheetId="12">#REF!</definedName>
    <definedName name="__ME52">#REF!</definedName>
    <definedName name="__ME53" localSheetId="2">#REF!</definedName>
    <definedName name="__ME53" localSheetId="12">#REF!</definedName>
    <definedName name="__ME53">#REF!</definedName>
    <definedName name="__ME54" localSheetId="2">#REF!</definedName>
    <definedName name="__ME54" localSheetId="12">#REF!</definedName>
    <definedName name="__ME54">#REF!</definedName>
    <definedName name="__ME55" localSheetId="2">#REF!</definedName>
    <definedName name="__ME55" localSheetId="12">#REF!</definedName>
    <definedName name="__ME55">#REF!</definedName>
    <definedName name="__ME56" localSheetId="2">#REF!</definedName>
    <definedName name="__ME56" localSheetId="12">#REF!</definedName>
    <definedName name="__ME56">#REF!</definedName>
    <definedName name="__ME57" localSheetId="2">#REF!</definedName>
    <definedName name="__ME57" localSheetId="12">#REF!</definedName>
    <definedName name="__ME57">#REF!</definedName>
    <definedName name="__ME58" localSheetId="2">#REF!</definedName>
    <definedName name="__ME58" localSheetId="12">#REF!</definedName>
    <definedName name="__ME58">#REF!</definedName>
    <definedName name="__ME59" localSheetId="2">#REF!</definedName>
    <definedName name="__ME59" localSheetId="12">#REF!</definedName>
    <definedName name="__ME59">#REF!</definedName>
    <definedName name="__ME6" localSheetId="2">#REF!</definedName>
    <definedName name="__ME6" localSheetId="12">#REF!</definedName>
    <definedName name="__ME6">#REF!</definedName>
    <definedName name="__ME60" localSheetId="2">#REF!</definedName>
    <definedName name="__ME60" localSheetId="12">#REF!</definedName>
    <definedName name="__ME60">#REF!</definedName>
    <definedName name="__ME61" localSheetId="2">#REF!</definedName>
    <definedName name="__ME61" localSheetId="12">#REF!</definedName>
    <definedName name="__ME61">#REF!</definedName>
    <definedName name="__ME62" localSheetId="2">#REF!</definedName>
    <definedName name="__ME62" localSheetId="12">#REF!</definedName>
    <definedName name="__ME62">#REF!</definedName>
    <definedName name="__ME63" localSheetId="2">#REF!</definedName>
    <definedName name="__ME63" localSheetId="12">#REF!</definedName>
    <definedName name="__ME63">#REF!</definedName>
    <definedName name="__ME64" localSheetId="2">#REF!</definedName>
    <definedName name="__ME64" localSheetId="12">#REF!</definedName>
    <definedName name="__ME64">#REF!</definedName>
    <definedName name="__ME65" localSheetId="2">#REF!</definedName>
    <definedName name="__ME65" localSheetId="12">#REF!</definedName>
    <definedName name="__ME65">#REF!</definedName>
    <definedName name="__ME66" localSheetId="2">#REF!</definedName>
    <definedName name="__ME66" localSheetId="12">#REF!</definedName>
    <definedName name="__ME66">#REF!</definedName>
    <definedName name="__ME67" localSheetId="2">#REF!</definedName>
    <definedName name="__ME67" localSheetId="12">#REF!</definedName>
    <definedName name="__ME67">#REF!</definedName>
    <definedName name="__ME68" localSheetId="2">#REF!</definedName>
    <definedName name="__ME68" localSheetId="12">#REF!</definedName>
    <definedName name="__ME68">#REF!</definedName>
    <definedName name="__ME69" localSheetId="2">#REF!</definedName>
    <definedName name="__ME69" localSheetId="12">#REF!</definedName>
    <definedName name="__ME69">#REF!</definedName>
    <definedName name="__ME7" localSheetId="2">#REF!</definedName>
    <definedName name="__ME7" localSheetId="12">#REF!</definedName>
    <definedName name="__ME7">#REF!</definedName>
    <definedName name="__ME70" localSheetId="2">#REF!</definedName>
    <definedName name="__ME70" localSheetId="12">#REF!</definedName>
    <definedName name="__ME70">#REF!</definedName>
    <definedName name="__ME71" localSheetId="2">#REF!</definedName>
    <definedName name="__ME71" localSheetId="12">#REF!</definedName>
    <definedName name="__ME71">#REF!</definedName>
    <definedName name="__ME72" localSheetId="2">#REF!</definedName>
    <definedName name="__ME72" localSheetId="12">#REF!</definedName>
    <definedName name="__ME72">#REF!</definedName>
    <definedName name="__ME73" localSheetId="2">#REF!</definedName>
    <definedName name="__ME73" localSheetId="12">#REF!</definedName>
    <definedName name="__ME73">#REF!</definedName>
    <definedName name="__ME74" localSheetId="2">#REF!</definedName>
    <definedName name="__ME74" localSheetId="12">#REF!</definedName>
    <definedName name="__ME74">#REF!</definedName>
    <definedName name="__ME75" localSheetId="2">#REF!</definedName>
    <definedName name="__ME75" localSheetId="12">#REF!</definedName>
    <definedName name="__ME75">#REF!</definedName>
    <definedName name="__ME76" localSheetId="2">#REF!</definedName>
    <definedName name="__ME76" localSheetId="12">#REF!</definedName>
    <definedName name="__ME76">#REF!</definedName>
    <definedName name="__ME77" localSheetId="2">#REF!</definedName>
    <definedName name="__ME77" localSheetId="12">#REF!</definedName>
    <definedName name="__ME77">#REF!</definedName>
    <definedName name="__ME78" localSheetId="2">#REF!</definedName>
    <definedName name="__ME78" localSheetId="12">#REF!</definedName>
    <definedName name="__ME78">#REF!</definedName>
    <definedName name="__ME79" localSheetId="2">#REF!</definedName>
    <definedName name="__ME79" localSheetId="12">#REF!</definedName>
    <definedName name="__ME79">#REF!</definedName>
    <definedName name="__ME8" localSheetId="2">#REF!</definedName>
    <definedName name="__ME8" localSheetId="12">#REF!</definedName>
    <definedName name="__ME8">#REF!</definedName>
    <definedName name="__ME80" localSheetId="2">#REF!</definedName>
    <definedName name="__ME80" localSheetId="12">#REF!</definedName>
    <definedName name="__ME80">#REF!</definedName>
    <definedName name="__ME81" localSheetId="2">#REF!</definedName>
    <definedName name="__ME81" localSheetId="12">#REF!</definedName>
    <definedName name="__ME81">#REF!</definedName>
    <definedName name="__ME82" localSheetId="2">#REF!</definedName>
    <definedName name="__ME82" localSheetId="12">#REF!</definedName>
    <definedName name="__ME82">#REF!</definedName>
    <definedName name="__ME83" localSheetId="2">#REF!</definedName>
    <definedName name="__ME83" localSheetId="12">#REF!</definedName>
    <definedName name="__ME83">#REF!</definedName>
    <definedName name="__ME84" localSheetId="2">#REF!</definedName>
    <definedName name="__ME84" localSheetId="12">#REF!</definedName>
    <definedName name="__ME84">#REF!</definedName>
    <definedName name="__ME85" localSheetId="2">#REF!</definedName>
    <definedName name="__ME85" localSheetId="12">#REF!</definedName>
    <definedName name="__ME85">#REF!</definedName>
    <definedName name="__ME86" localSheetId="2">#REF!</definedName>
    <definedName name="__ME86" localSheetId="12">#REF!</definedName>
    <definedName name="__ME86">#REF!</definedName>
    <definedName name="__ME87" localSheetId="2">#REF!</definedName>
    <definedName name="__ME87" localSheetId="12">#REF!</definedName>
    <definedName name="__ME87">#REF!</definedName>
    <definedName name="__ME88" localSheetId="2">#REF!</definedName>
    <definedName name="__ME88" localSheetId="12">#REF!</definedName>
    <definedName name="__ME88">#REF!</definedName>
    <definedName name="__ME89" localSheetId="2">#REF!</definedName>
    <definedName name="__ME89" localSheetId="12">#REF!</definedName>
    <definedName name="__ME89">#REF!</definedName>
    <definedName name="__ME9" localSheetId="2">#REF!</definedName>
    <definedName name="__ME9" localSheetId="12">#REF!</definedName>
    <definedName name="__ME9">#REF!</definedName>
    <definedName name="__ME90" localSheetId="2">#REF!</definedName>
    <definedName name="__ME90" localSheetId="12">#REF!</definedName>
    <definedName name="__ME90">#REF!</definedName>
    <definedName name="__ME91" localSheetId="2">#REF!</definedName>
    <definedName name="__ME91" localSheetId="12">#REF!</definedName>
    <definedName name="__ME91">#REF!</definedName>
    <definedName name="__ME92" localSheetId="2">#REF!</definedName>
    <definedName name="__ME92" localSheetId="12">#REF!</definedName>
    <definedName name="__ME92">#REF!</definedName>
    <definedName name="__ME93" localSheetId="2">#REF!</definedName>
    <definedName name="__ME93" localSheetId="12">#REF!</definedName>
    <definedName name="__ME93">#REF!</definedName>
    <definedName name="__ME94" localSheetId="2">#REF!</definedName>
    <definedName name="__ME94" localSheetId="12">#REF!</definedName>
    <definedName name="__ME94">#REF!</definedName>
    <definedName name="__ME95" localSheetId="2">#REF!</definedName>
    <definedName name="__ME95" localSheetId="12">#REF!</definedName>
    <definedName name="__ME95">#REF!</definedName>
    <definedName name="__ME96" localSheetId="2">#REF!</definedName>
    <definedName name="__ME96" localSheetId="12">#REF!</definedName>
    <definedName name="__ME96">#REF!</definedName>
    <definedName name="__ME97" localSheetId="2">#REF!</definedName>
    <definedName name="__ME97" localSheetId="12">#REF!</definedName>
    <definedName name="__ME97">#REF!</definedName>
    <definedName name="__ME98" localSheetId="2">#REF!</definedName>
    <definedName name="__ME98" localSheetId="12">#REF!</definedName>
    <definedName name="__ME98">#REF!</definedName>
    <definedName name="__ME99" localSheetId="2">#REF!</definedName>
    <definedName name="__ME99" localSheetId="12">#REF!</definedName>
    <definedName name="__ME99">#REF!</definedName>
    <definedName name="__MHX1">#REF!</definedName>
    <definedName name="__MPA1">#REF!</definedName>
    <definedName name="__MPA2">#REF!</definedName>
    <definedName name="__MPB1">#REF!</definedName>
    <definedName name="__MPD1">#REF!</definedName>
    <definedName name="__MPD2">#REF!</definedName>
    <definedName name="__MPF1">#REF!</definedName>
    <definedName name="__MPP1">#REF!</definedName>
    <definedName name="__MPP2">#REF!</definedName>
    <definedName name="__MPU1">#REF!</definedName>
    <definedName name="__MRA2">#REF!</definedName>
    <definedName name="__MRH1">#REF!</definedName>
    <definedName name="__MTE1">#REF!</definedName>
    <definedName name="__MTS1">#REF!</definedName>
    <definedName name="__MTT1">#REF!</definedName>
    <definedName name="__MTT2">#REF!</definedName>
    <definedName name="__MVA1">#REF!</definedName>
    <definedName name="__MVF1">#REF!</definedName>
    <definedName name="__MVF2">#REF!</definedName>
    <definedName name="__MVF3">#REF!</definedName>
    <definedName name="__MWH1">#REF!</definedName>
    <definedName name="__NAC1">#REF!</definedName>
    <definedName name="__NAC2">#REF!</definedName>
    <definedName name="__NAC3">#REF!</definedName>
    <definedName name="__NBS1">#REF!</definedName>
    <definedName name="__NBS2">#REF!</definedName>
    <definedName name="__NBS3">#REF!</definedName>
    <definedName name="__NBS4">#REF!</definedName>
    <definedName name="__NBW1">#REF!</definedName>
    <definedName name="__NBW2">#REF!</definedName>
    <definedName name="__NBW3">#REF!</definedName>
    <definedName name="__NBW4">#REF!</definedName>
    <definedName name="__NCF1">#REF!</definedName>
    <definedName name="__NCT1">#REF!</definedName>
    <definedName name="__NCT2">#REF!</definedName>
    <definedName name="__NCT3">#REF!</definedName>
    <definedName name="__NFC1">#REF!</definedName>
    <definedName name="__NFS1">#REF!</definedName>
    <definedName name="__NHX1">#REF!</definedName>
    <definedName name="__NHX2">#REF!</definedName>
    <definedName name="__NHX3">#REF!</definedName>
    <definedName name="__NOT1">#REF!</definedName>
    <definedName name="__NPA1">#REF!</definedName>
    <definedName name="__NPA2">#REF!</definedName>
    <definedName name="__NPA3">#REF!</definedName>
    <definedName name="__NPA4">#REF!</definedName>
    <definedName name="__NPA5">#REF!</definedName>
    <definedName name="__NPA6">#REF!</definedName>
    <definedName name="__NPA7">#REF!</definedName>
    <definedName name="__NPA8">#REF!</definedName>
    <definedName name="__NPA9">#REF!</definedName>
    <definedName name="__NPB1">#REF!</definedName>
    <definedName name="__NPB2">#REF!</definedName>
    <definedName name="__NPB3">#REF!</definedName>
    <definedName name="__NPB4">#REF!</definedName>
    <definedName name="__NPC1">#REF!</definedName>
    <definedName name="__NPC2">#REF!</definedName>
    <definedName name="__NPC3">#REF!</definedName>
    <definedName name="__NPC4">#REF!</definedName>
    <definedName name="__NPC5">#REF!</definedName>
    <definedName name="__NPC6">#REF!</definedName>
    <definedName name="__NPD1">#REF!</definedName>
    <definedName name="__NPD2">#REF!</definedName>
    <definedName name="__NPD3">#REF!</definedName>
    <definedName name="__NPD4">#REF!</definedName>
    <definedName name="__NPD5">#REF!</definedName>
    <definedName name="__NPF1">#REF!</definedName>
    <definedName name="__NPF2">#REF!</definedName>
    <definedName name="__NPF3">#REF!</definedName>
    <definedName name="__NPF4">#REF!</definedName>
    <definedName name="__NPP1">#REF!</definedName>
    <definedName name="__NPP2">#REF!</definedName>
    <definedName name="__NPP3">#REF!</definedName>
    <definedName name="__NPP4">#REF!</definedName>
    <definedName name="__NPP5">#REF!</definedName>
    <definedName name="__NPP6">#REF!</definedName>
    <definedName name="__NPP7">#REF!</definedName>
    <definedName name="__NPU1">#REF!</definedName>
    <definedName name="__NPU2">#REF!</definedName>
    <definedName name="__NRA1">#REF!</definedName>
    <definedName name="__NRA2">#REF!</definedName>
    <definedName name="__NRA3">#REF!</definedName>
    <definedName name="__NRA4">#REF!</definedName>
    <definedName name="__NRA5">#REF!</definedName>
    <definedName name="__NRA6">#REF!</definedName>
    <definedName name="__NRH1">#REF!</definedName>
    <definedName name="__NRH2">#REF!</definedName>
    <definedName name="__NRR1">#REF!</definedName>
    <definedName name="__NRR2">#REF!</definedName>
    <definedName name="__NRR3">#REF!</definedName>
    <definedName name="__NRR4">#REF!</definedName>
    <definedName name="__NRR5">#REF!</definedName>
    <definedName name="__NTE1">#REF!</definedName>
    <definedName name="__NTE2">#REF!</definedName>
    <definedName name="__NTS1">#REF!</definedName>
    <definedName name="__NTS2">#REF!</definedName>
    <definedName name="__NTS3">#REF!</definedName>
    <definedName name="__NTS4">#REF!</definedName>
    <definedName name="__NTS5">#REF!</definedName>
    <definedName name="__NTT1">#REF!</definedName>
    <definedName name="__NTT2">#REF!</definedName>
    <definedName name="__NTT3">#REF!</definedName>
    <definedName name="__NTT4">#REF!</definedName>
    <definedName name="__NTT5">#REF!</definedName>
    <definedName name="__NTT6">#REF!</definedName>
    <definedName name="__NTT7">#REF!</definedName>
    <definedName name="__NTT8">#REF!</definedName>
    <definedName name="__NTT9">#REF!</definedName>
    <definedName name="__NVA1">#REF!</definedName>
    <definedName name="__NVA2">#REF!</definedName>
    <definedName name="__NVA3">#REF!</definedName>
    <definedName name="__NVA4">#REF!</definedName>
    <definedName name="__NVF1">#REF!</definedName>
    <definedName name="__NVF2">#REF!</definedName>
    <definedName name="__NVF3">#REF!</definedName>
    <definedName name="__NVF4">#REF!</definedName>
    <definedName name="__NVF5">#REF!</definedName>
    <definedName name="__NWH1">#REF!</definedName>
    <definedName name="__NWH2">#REF!</definedName>
    <definedName name="__NWH3">#REF!</definedName>
    <definedName name="__NWH4">#REF!</definedName>
    <definedName name="__NWH5">#REF!</definedName>
    <definedName name="__NWH6">#REF!</definedName>
    <definedName name="__OP41">#REF!</definedName>
    <definedName name="__P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art1">#REF!</definedName>
    <definedName name="__Part2">#REF!</definedName>
    <definedName name="__Part3">#REF!</definedName>
    <definedName name="__Part4">#REF!</definedName>
    <definedName name="__PBB1">#REF!</definedName>
    <definedName name="__PBB2">#REF!</definedName>
    <definedName name="__PBC1">#REF!</definedName>
    <definedName name="__PBK1">#REF!</definedName>
    <definedName name="__PBL1">#REF!</definedName>
    <definedName name="__ＰＫ３">#REF!</definedName>
    <definedName name="__ＰＫ４">#REF!</definedName>
    <definedName name="__PP01">#REF!</definedName>
    <definedName name="__PP02">#REF!</definedName>
    <definedName name="__PP1">#REF!</definedName>
    <definedName name="__PP10">#REF!</definedName>
    <definedName name="__PP11">#REF!</definedName>
    <definedName name="__PP2">#REF!</definedName>
    <definedName name="__PP3">#REF!</definedName>
    <definedName name="__PP4">#REF!</definedName>
    <definedName name="__PP5">#REF!</definedName>
    <definedName name="__PP6">#REF!</definedName>
    <definedName name="__PP7">#REF!</definedName>
    <definedName name="__PP8">#REF!</definedName>
    <definedName name="__PP9">#REF!</definedName>
    <definedName name="__PRT1" localSheetId="2">#REF!</definedName>
    <definedName name="__PRT1" localSheetId="12">#REF!</definedName>
    <definedName name="__PRT1">#REF!</definedName>
    <definedName name="__PRT2" localSheetId="2">#REF!</definedName>
    <definedName name="__PRT2" localSheetId="12">#REF!</definedName>
    <definedName name="__PRT2">#REF!</definedName>
    <definedName name="__PRT3" localSheetId="2">#REF!</definedName>
    <definedName name="__PRT3" localSheetId="12">#REF!</definedName>
    <definedName name="__PRT3">#REF!</definedName>
    <definedName name="__SAC1">#REF!</definedName>
    <definedName name="__SAC2">#REF!</definedName>
    <definedName name="__SAC3">#REF!</definedName>
    <definedName name="__SAC4">#REF!</definedName>
    <definedName name="__SBS1">#REF!</definedName>
    <definedName name="__SBS2">#REF!</definedName>
    <definedName name="__SBW1">#REF!</definedName>
    <definedName name="__SBW2">#REF!</definedName>
    <definedName name="__SCF1">#REF!</definedName>
    <definedName name="__SCT1">#REF!</definedName>
    <definedName name="__SCT3">#REF!</definedName>
    <definedName name="__SFC1">#REF!</definedName>
    <definedName name="__SHX1">#REF!</definedName>
    <definedName name="__SHX2">#REF!</definedName>
    <definedName name="__SOT1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2">#REF!</definedName>
    <definedName name="__SP3">#REF!</definedName>
    <definedName name="__SP4">#REF!</definedName>
    <definedName name="__SP5">#REF!</definedName>
    <definedName name="__SP6">#REF!</definedName>
    <definedName name="__SP7">#REF!</definedName>
    <definedName name="__SP8">#REF!</definedName>
    <definedName name="__SP9">#REF!</definedName>
    <definedName name="__SPA1">#REF!</definedName>
    <definedName name="__SPA2">#REF!</definedName>
    <definedName name="__SPA3">#REF!</definedName>
    <definedName name="__SPA4">#REF!</definedName>
    <definedName name="__SPA5">#REF!</definedName>
    <definedName name="__SPB1">#REF!</definedName>
    <definedName name="__SPB2">#REF!</definedName>
    <definedName name="__SPC1">#REF!</definedName>
    <definedName name="__SPC2">#REF!</definedName>
    <definedName name="__SPC3">#REF!</definedName>
    <definedName name="__SPC4">#REF!</definedName>
    <definedName name="__SPD1">#REF!</definedName>
    <definedName name="__SPF1">#REF!</definedName>
    <definedName name="__SPF2">#REF!</definedName>
    <definedName name="__SPP1">#REF!</definedName>
    <definedName name="__SPP2">#REF!</definedName>
    <definedName name="__SPU1">#REF!</definedName>
    <definedName name="__SRA1">#REF!</definedName>
    <definedName name="__SRA2">#REF!</definedName>
    <definedName name="__SRA3">#REF!</definedName>
    <definedName name="__SRA4">#REF!</definedName>
    <definedName name="__SRH1">#REF!</definedName>
    <definedName name="__SRR1">#REF!</definedName>
    <definedName name="__SRR2">#REF!</definedName>
    <definedName name="__st1" localSheetId="9">#REF!</definedName>
    <definedName name="__st1">#REF!</definedName>
    <definedName name="__STA1">#REF!</definedName>
    <definedName name="__STA10">#REF!</definedName>
    <definedName name="__STA11">#REF!</definedName>
    <definedName name="__STA14">#REF!</definedName>
    <definedName name="__STA2">#REF!</definedName>
    <definedName name="__STA3">#REF!</definedName>
    <definedName name="__STA4">#REF!</definedName>
    <definedName name="__STA5">#REF!</definedName>
    <definedName name="__STA6">#REF!</definedName>
    <definedName name="__STA7">#REF!</definedName>
    <definedName name="__STA8">#REF!</definedName>
    <definedName name="__STE1">#REF!</definedName>
    <definedName name="__STS1">#REF!</definedName>
    <definedName name="__STT1">#REF!</definedName>
    <definedName name="__STT2">#REF!</definedName>
    <definedName name="__STT3">#REF!</definedName>
    <definedName name="__STT4">#REF!</definedName>
    <definedName name="__SUB1">#N/A</definedName>
    <definedName name="__SUB2">#N/A</definedName>
    <definedName name="__SUB3">#N/A</definedName>
    <definedName name="__SUB4">#N/A</definedName>
    <definedName name="__SUB5">#REF!</definedName>
    <definedName name="__SUB6">#REF!</definedName>
    <definedName name="__SUB7">#REF!</definedName>
    <definedName name="__SVA1">#REF!</definedName>
    <definedName name="__SVA2">#REF!</definedName>
    <definedName name="__SVF1">#REF!</definedName>
    <definedName name="__SVF2">#REF!</definedName>
    <definedName name="__SVF3">#REF!</definedName>
    <definedName name="__SVF4">#REF!</definedName>
    <definedName name="__SWH1">#REF!</definedName>
    <definedName name="__SWH2">#REF!</definedName>
    <definedName name="__SWH3">#REF!</definedName>
    <definedName name="__SWH4">#REF!</definedName>
    <definedName name="__SWH5">#REF!</definedName>
    <definedName name="__TBS1">#REF!</definedName>
    <definedName name="__TBW1">#REF!</definedName>
    <definedName name="__TCF1">#REF!</definedName>
    <definedName name="__TCT1">#REF!</definedName>
    <definedName name="__TEW1">#REF!</definedName>
    <definedName name="__TEW2">#REF!</definedName>
    <definedName name="__TGW1">#REF!</definedName>
    <definedName name="__THX1">#REF!</definedName>
    <definedName name="__TOT1">#REF!</definedName>
    <definedName name="__TOT2">#REF!</definedName>
    <definedName name="__TPA1">#REF!</definedName>
    <definedName name="__TPA2">#REF!</definedName>
    <definedName name="__TPA5">#REF!</definedName>
    <definedName name="__TPD1">#REF!</definedName>
    <definedName name="__TPD2">#REF!</definedName>
    <definedName name="__TPD3">#REF!</definedName>
    <definedName name="__TPF1">#REF!</definedName>
    <definedName name="__TPP1">#REF!</definedName>
    <definedName name="__TPP10">#REF!</definedName>
    <definedName name="__TPP2">#REF!</definedName>
    <definedName name="__TPP3">#REF!</definedName>
    <definedName name="__TPP4">#REF!</definedName>
    <definedName name="__TPP5">#REF!</definedName>
    <definedName name="__TPP6">#REF!</definedName>
    <definedName name="__TPP7">#REF!</definedName>
    <definedName name="__TPP8">#REF!</definedName>
    <definedName name="__TPP9">#REF!</definedName>
    <definedName name="__TPU1">#REF!</definedName>
    <definedName name="__ｔｑ２２" localSheetId="2">#REF!</definedName>
    <definedName name="__ｔｑ２２" localSheetId="12">#REF!</definedName>
    <definedName name="__ｔｑ２２">#REF!</definedName>
    <definedName name="__TRA2">#REF!</definedName>
    <definedName name="__TRA3">#REF!</definedName>
    <definedName name="__TRA4">#REF!</definedName>
    <definedName name="__TRA5">#REF!</definedName>
    <definedName name="__TTE1">#REF!</definedName>
    <definedName name="__TTE2">#REF!</definedName>
    <definedName name="__TTS1">#REF!</definedName>
    <definedName name="__TTT1">#REF!</definedName>
    <definedName name="__TTT2">#REF!</definedName>
    <definedName name="__TTT3">#REF!</definedName>
    <definedName name="__TTT4">#REF!</definedName>
    <definedName name="__TTT5">#REF!</definedName>
    <definedName name="__TTT6">#REF!</definedName>
    <definedName name="__TTT7">#REF!</definedName>
    <definedName name="__TTT8">#REF!</definedName>
    <definedName name="__TTT9">#REF!</definedName>
    <definedName name="__TVA1">#REF!</definedName>
    <definedName name="__TVA2">#REF!</definedName>
    <definedName name="__TVF1">#REF!</definedName>
    <definedName name="__TVF2">#REF!</definedName>
    <definedName name="__TVF3">#REF!</definedName>
    <definedName name="__TVF4">#REF!</definedName>
    <definedName name="__ＶＡ１００">#REF!</definedName>
    <definedName name="__ＶＡ１５０">#REF!</definedName>
    <definedName name="__ＶＡ７５">#REF!</definedName>
    <definedName name="__ＶＣ１００">#REF!</definedName>
    <definedName name="__ＶＣ１５０">#REF!</definedName>
    <definedName name="__ＶＣ７５">#REF!</definedName>
    <definedName name="__VI1000">#REF!</definedName>
    <definedName name="__VI10000">#REF!</definedName>
    <definedName name="__VI2000">#REF!</definedName>
    <definedName name="__VI500">#REF!</definedName>
    <definedName name="__VI5001">#REF!</definedName>
    <definedName name="__VI7000">#REF!</definedName>
    <definedName name="__VI900">#REF!</definedName>
    <definedName name="__VI9000">#REF!</definedName>
    <definedName name="__ＶＰ１００">#REF!</definedName>
    <definedName name="__ＶＰ１５０">#REF!</definedName>
    <definedName name="__ＶＰ７５">#REF!</definedName>
    <definedName name="__W2">#REF!</definedName>
    <definedName name="__ｗｒ３３３" localSheetId="2">#REF!</definedName>
    <definedName name="__ｗｒ３３３" localSheetId="12">#REF!</definedName>
    <definedName name="__ｗｒ３３３">#REF!</definedName>
    <definedName name="__YN1">#REF!</definedName>
    <definedName name="__YN2">#REF!</definedName>
    <definedName name="_\B" localSheetId="2">#REF!</definedName>
    <definedName name="_\B" localSheetId="12">#REF!</definedName>
    <definedName name="_\B" localSheetId="0">#REF!</definedName>
    <definedName name="_\B">#REF!</definedName>
    <definedName name="_\I" localSheetId="2">#REF!</definedName>
    <definedName name="_\I" localSheetId="12">#REF!</definedName>
    <definedName name="_\I">#REF!</definedName>
    <definedName name="_\M" localSheetId="2">#REF!</definedName>
    <definedName name="_\M" localSheetId="12">#REF!</definedName>
    <definedName name="_\M">#REF!</definedName>
    <definedName name="_0" localSheetId="2">#REF!</definedName>
    <definedName name="_0" localSheetId="12">#REF!</definedName>
    <definedName name="_0">#REF!</definedName>
    <definedName name="_0_11" localSheetId="2">#REF!</definedName>
    <definedName name="_0_11" localSheetId="12">#REF!</definedName>
    <definedName name="_0_11">#REF!</definedName>
    <definedName name="_0_12" localSheetId="2">#REF!</definedName>
    <definedName name="_0_12" localSheetId="12">#REF!</definedName>
    <definedName name="_0_12">#REF!</definedName>
    <definedName name="_0_13" localSheetId="2">#REF!</definedName>
    <definedName name="_0_13" localSheetId="12">#REF!</definedName>
    <definedName name="_0_13">#REF!</definedName>
    <definedName name="_0_BRAG135..AG1">#REF!</definedName>
    <definedName name="_0_Datab" localSheetId="2">#REF!</definedName>
    <definedName name="_0_Datab" localSheetId="12">#REF!</definedName>
    <definedName name="_0_Datab">#REF!</definedName>
    <definedName name="_0_Print_Area" localSheetId="2">#REF!</definedName>
    <definedName name="_0_Print_Area" localSheetId="12">#REF!</definedName>
    <definedName name="_0_Print_Area">#REF!</definedName>
    <definedName name="_0\" localSheetId="2">#REF!</definedName>
    <definedName name="_0\">#REF!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 localSheetId="9">#REF!</definedName>
    <definedName name="_01">#REF!</definedName>
    <definedName name="_01頁">"P-"</definedName>
    <definedName name="_01別紙頁">"別"</definedName>
    <definedName name="_01別単頁">"単"</definedName>
    <definedName name="_02_総括表">#REF!</definedName>
    <definedName name="_02科目初頁">1</definedName>
    <definedName name="_02別紙初頁">1</definedName>
    <definedName name="_02別紙単価初頁">1</definedName>
    <definedName name="_03_積算内訳">#REF!</definedName>
    <definedName name="_03行数">20</definedName>
    <definedName name="_04_物品一覧">#REF!</definedName>
    <definedName name="_04表題初行">1</definedName>
    <definedName name="_05_積算額調書">#REF!</definedName>
    <definedName name="_05初行">2</definedName>
    <definedName name="_06初列">12</definedName>
    <definedName name="_1" localSheetId="7">#REF!</definedName>
    <definedName name="_1" localSheetId="8">#REF!</definedName>
    <definedName name="_1" localSheetId="2">#REF!</definedName>
    <definedName name="_1" localSheetId="12">#REF!</definedName>
    <definedName name="_1">#REF!</definedName>
    <definedName name="_1_">#N/A</definedName>
    <definedName name="_1_??_Datab">#REF!</definedName>
    <definedName name="_1_____Print_Area" localSheetId="12">#REF!</definedName>
    <definedName name="_1_____Print_Area">#REF!</definedName>
    <definedName name="_1___1_">#N/A</definedName>
    <definedName name="_1___2_">#N/A</definedName>
    <definedName name="_1__123Graph_A_四日市_電力" hidden="1">#REF!</definedName>
    <definedName name="_1__123Graph_Aｸﾞﾗﾌ_1" hidden="1">#REF!</definedName>
    <definedName name="_1_0">#REF!</definedName>
    <definedName name="_1_00_Datab" localSheetId="2">#REF!</definedName>
    <definedName name="_1_00_Datab" localSheetId="12">#REF!</definedName>
    <definedName name="_1_00_Datab" localSheetId="0">#REF!</definedName>
    <definedName name="_1_00_Datab">#REF!</definedName>
    <definedName name="_1_0Print_Area" localSheetId="12">#REF!</definedName>
    <definedName name="_1_0Print_Area" localSheetId="0">#REF!</definedName>
    <definedName name="_1_0Print_Area">#REF!</definedName>
    <definedName name="_1_0機器据付" localSheetId="9">#REF!</definedName>
    <definedName name="_1_0機器据付">#REF!</definedName>
    <definedName name="_1_11" localSheetId="2">#REF!</definedName>
    <definedName name="_1_11" localSheetId="12">#REF!</definedName>
    <definedName name="_1_11" localSheetId="0">#REF!</definedName>
    <definedName name="_1_11">#REF!</definedName>
    <definedName name="_1_12" localSheetId="2">#REF!</definedName>
    <definedName name="_1_12" localSheetId="12">#REF!</definedName>
    <definedName name="_1_12">#REF!</definedName>
    <definedName name="_1_13" localSheetId="2">#REF!</definedName>
    <definedName name="_1_13" localSheetId="12">#REF!</definedName>
    <definedName name="_1_13">#REF!</definedName>
    <definedName name="_1_4" localSheetId="2">#REF!</definedName>
    <definedName name="_1_4" localSheetId="12">#REF!</definedName>
    <definedName name="_1_4">#REF!</definedName>
    <definedName name="_1_7.1">#REF!</definedName>
    <definedName name="_10">#N/A</definedName>
    <definedName name="_10___________________S" hidden="1">#REF!</definedName>
    <definedName name="_10__123Graph_AChart_19K" hidden="1">#REF!</definedName>
    <definedName name="_10_0_Print_Area_1" localSheetId="2">#REF!</definedName>
    <definedName name="_10_0_Print_Area_1" localSheetId="12">#REF!</definedName>
    <definedName name="_10_0_Print_Area_1" localSheetId="0">#REF!</definedName>
    <definedName name="_10_0_Print_Area_1">#REF!</definedName>
    <definedName name="_10_00_Datab">#REF!</definedName>
    <definedName name="_10_0Datab" localSheetId="2">#REF!</definedName>
    <definedName name="_10_0Datab" localSheetId="12">#REF!</definedName>
    <definedName name="_10_0Datab" localSheetId="0">#REF!</definedName>
    <definedName name="_10_0Datab">#REF!</definedName>
    <definedName name="_10_0Print_Area">#REF!</definedName>
    <definedName name="_10_t_1">#REF!</definedName>
    <definedName name="_100____________0_S" hidden="1">#REF!</definedName>
    <definedName name="_100__123Graph_Cｸﾞﾗﾌ_12" hidden="1">#REF!</definedName>
    <definedName name="_100Criteria_MI_2" localSheetId="0">#REF!</definedName>
    <definedName name="_100Criteria_MI_2">#REF!</definedName>
    <definedName name="_100φ以上">#REF!</definedName>
    <definedName name="_100文復_呼出">#REF!</definedName>
    <definedName name="_101__123Graph_Cｸﾞﾗﾌ_13" hidden="1">#REF!</definedName>
    <definedName name="_1014__123Graph_CChart_7J" hidden="1">#REF!</definedName>
    <definedName name="_1015__123Graph_CD_温熱" hidden="1">#REF!</definedName>
    <definedName name="_1016__123Graph_CD_冷熱" hidden="1">#REF!</definedName>
    <definedName name="_1017__123Graph_Cｸﾞﾗﾌ_1" hidden="1">#REF!</definedName>
    <definedName name="_1018__123Graph_Cｸﾞﾗﾌ_10" hidden="1">#REF!</definedName>
    <definedName name="_1019__123Graph_Cｸﾞﾗﾌ_11" hidden="1">#REF!</definedName>
    <definedName name="_101Criteria_MI_3" localSheetId="2">#REF!</definedName>
    <definedName name="_101Criteria_MI_3" localSheetId="12">#REF!</definedName>
    <definedName name="_101Criteria_MI_3" localSheetId="0">#REF!</definedName>
    <definedName name="_101Criteria_MI_3">#REF!</definedName>
    <definedName name="_102__123Graph_AChart_19K" hidden="1">#REF!</definedName>
    <definedName name="_102__123Graph_Cｸﾞﾗﾌ_14" hidden="1">#REF!</definedName>
    <definedName name="_1020__123Graph_Cｸﾞﾗﾌ_12" hidden="1">#REF!</definedName>
    <definedName name="_1021__123Graph_Cｸﾞﾗﾌ_13" hidden="1">#REF!</definedName>
    <definedName name="_1022__123Graph_Cｸﾞﾗﾌ_14" hidden="1">#REF!</definedName>
    <definedName name="_1023__123Graph_Cｸﾞﾗﾌ_15" hidden="1">#REF!</definedName>
    <definedName name="_1024__123Graph_Cｸﾞﾗﾌ_16" hidden="1">#REF!</definedName>
    <definedName name="_1025__123Graph_Cｸﾞﾗﾌ_2" hidden="1">#REF!</definedName>
    <definedName name="_1026__123Graph_Cｸﾞﾗﾌ_3" hidden="1">#REF!</definedName>
    <definedName name="_1027__123Graph_Cｸﾞﾗﾌ_4" hidden="1">#REF!</definedName>
    <definedName name="_1028__123Graph_Cｸﾞﾗﾌ_5" hidden="1">#REF!</definedName>
    <definedName name="_1029__123Graph_Cｸﾞﾗﾌ_6" hidden="1">#REF!</definedName>
    <definedName name="_102Ｄ_1" localSheetId="12">#REF!</definedName>
    <definedName name="_102Ｄ_1" localSheetId="0">#REF!</definedName>
    <definedName name="_102Ｄ_1">#REF!</definedName>
    <definedName name="_102文復_高圧端末">#REF!</definedName>
    <definedName name="_103__123Graph_Cｸﾞﾗﾌ_15" hidden="1">#REF!</definedName>
    <definedName name="_1030__123Graph_Cｸﾞﾗﾌ_7" hidden="1">#REF!</definedName>
    <definedName name="_1031__123Graph_Cｸﾞﾗﾌ_8" hidden="1">#REF!</definedName>
    <definedName name="_1032__123Graph_Cｸﾞﾗﾌ_9" hidden="1">#REF!</definedName>
    <definedName name="_103Ｄ_2" localSheetId="12">#REF!</definedName>
    <definedName name="_103Ｄ_2" localSheetId="0">#REF!</definedName>
    <definedName name="_103Ｄ_2">#REF!</definedName>
    <definedName name="_104__123Graph_Cｸﾞﾗﾌ_16" hidden="1">#REF!</definedName>
    <definedName name="_104Ｄ_3" localSheetId="12">#REF!</definedName>
    <definedName name="_104Ｄ_3">#REF!</definedName>
    <definedName name="_104Print_Area">#REF!</definedName>
    <definedName name="_104文復_手元開閉">#REF!</definedName>
    <definedName name="_105_____________K" hidden="1">#REF!</definedName>
    <definedName name="_105__123Graph_Cｸﾞﾗﾌ_2" hidden="1">#REF!</definedName>
    <definedName name="_1056__123Graph_D_四日市_電力" hidden="1">#REF!</definedName>
    <definedName name="_1057__123Graph_Dｸﾞﾗﾌ_1" hidden="1">#REF!</definedName>
    <definedName name="_1058__123Graph_Dｸﾞﾗﾌ_10" hidden="1">#REF!</definedName>
    <definedName name="_1059__123Graph_Dｸﾞﾗﾌ_11" hidden="1">#REF!</definedName>
    <definedName name="_106__123Graph_Cｸﾞﾗﾌ_3" hidden="1">#REF!</definedName>
    <definedName name="_1060__123Graph_Dｸﾞﾗﾌ_12" hidden="1">#REF!</definedName>
    <definedName name="_1061__123Graph_Dｸﾞﾗﾌ_13" hidden="1">#REF!</definedName>
    <definedName name="_1062__123Graph_Dｸﾞﾗﾌ_14" hidden="1">#REF!</definedName>
    <definedName name="_1063__123Graph_Dｸﾞﾗﾌ_15" hidden="1">#REF!</definedName>
    <definedName name="_1064__123Graph_Dｸﾞﾗﾌ_16" hidden="1">#REF!</definedName>
    <definedName name="_1065__123Graph_Dｸﾞﾗﾌ_2" hidden="1">#REF!</definedName>
    <definedName name="_1066__123Graph_Dｸﾞﾗﾌ_3" hidden="1">#REF!</definedName>
    <definedName name="_1067__123Graph_Dｸﾞﾗﾌ_4" hidden="1">#REF!</definedName>
    <definedName name="_1068__123Graph_Dｸﾞﾗﾌ_5" hidden="1">#REF!</definedName>
    <definedName name="_1069__123Graph_Dｸﾞﾗﾌ_6" hidden="1">#REF!</definedName>
    <definedName name="_106Datab" localSheetId="12">#REF!</definedName>
    <definedName name="_106Datab">#REF!</definedName>
    <definedName name="_106文復_照明器具">#REF!</definedName>
    <definedName name="_107__123Graph_Cｸﾞﾗﾌ_4" hidden="1">#REF!</definedName>
    <definedName name="_1070__123Graph_Dｸﾞﾗﾌ_7" hidden="1">#REF!</definedName>
    <definedName name="_1071__123Graph_Dｸﾞﾗﾌ_8" hidden="1">#REF!</definedName>
    <definedName name="_1072__123Graph_Dｸﾞﾗﾌ_9" hidden="1">#REF!</definedName>
    <definedName name="_108__123Graph_Cｸﾞﾗﾌ_5" hidden="1">#REF!</definedName>
    <definedName name="_108文復_人感">#REF!</definedName>
    <definedName name="_109__123Graph_Cｸﾞﾗﾌ_6" hidden="1">#REF!</definedName>
    <definedName name="_1096__123Graph_E_四日市_電力" hidden="1">#REF!</definedName>
    <definedName name="_1097__123Graph_Eｸﾞﾗﾌ_1" hidden="1">#REF!</definedName>
    <definedName name="_1098__123Graph_Eｸﾞﾗﾌ_10" hidden="1">#REF!</definedName>
    <definedName name="_1099__123Graph_Eｸﾞﾗﾌ_11" hidden="1">#REF!</definedName>
    <definedName name="_109Datab" localSheetId="2">#REF!</definedName>
    <definedName name="_109Datab" localSheetId="12">#REF!</definedName>
    <definedName name="_109Datab" localSheetId="0">#REF!</definedName>
    <definedName name="_109Datab">#REF!</definedName>
    <definedName name="_10A_3">#REF!</definedName>
    <definedName name="_10A6_" localSheetId="9">#REF!</definedName>
    <definedName name="_10A6_">#REF!</definedName>
    <definedName name="_10Datab" localSheetId="2">#REF!</definedName>
    <definedName name="_10Datab" localSheetId="12">#REF!</definedName>
    <definedName name="_10Datab" localSheetId="0">#REF!</definedName>
    <definedName name="_10Datab">#REF!</definedName>
    <definedName name="_10h23_">#REF!</definedName>
    <definedName name="_10P" localSheetId="2">#REF!</definedName>
    <definedName name="_10P" localSheetId="12">#REF!</definedName>
    <definedName name="_10P" localSheetId="0">#REF!</definedName>
    <definedName name="_10P">#REF!</definedName>
    <definedName name="_10P00">#REF!</definedName>
    <definedName name="_10Print_Area">#REF!</definedName>
    <definedName name="_10W2_">#REF!</definedName>
    <definedName name="_10月">#REF!</definedName>
    <definedName name="_11">#REF!</definedName>
    <definedName name="_11__123Graph_AChart_1I" hidden="1">#REF!</definedName>
    <definedName name="_11_0">#REF!</definedName>
    <definedName name="_11_00_Print_Area">#REF!</definedName>
    <definedName name="_11_0Datab" localSheetId="2">#REF!</definedName>
    <definedName name="_11_0Datab" localSheetId="0">#REF!</definedName>
    <definedName name="_11_0Datab">#REF!</definedName>
    <definedName name="_11_0P">#REF!</definedName>
    <definedName name="_11_0Print_Area" localSheetId="2">#REF!</definedName>
    <definedName name="_11_0Print_Area" localSheetId="12">#REF!</definedName>
    <definedName name="_11_0Print_Area" localSheetId="0">#REF!</definedName>
    <definedName name="_11_0Print_Area">#REF!</definedName>
    <definedName name="_11_a_1" localSheetId="12">#REF!</definedName>
    <definedName name="_11_a_1" localSheetId="0">#REF!</definedName>
    <definedName name="_11_a_1">#REF!</definedName>
    <definedName name="_110_____________S" hidden="1">#REF!</definedName>
    <definedName name="_110__123Graph_Cｸﾞﾗﾌ_7" hidden="1">#REF!</definedName>
    <definedName name="_1100__123Graph_Eｸﾞﾗﾌ_12" hidden="1">#REF!</definedName>
    <definedName name="_1101__123Graph_Eｸﾞﾗﾌ_13" hidden="1">#REF!</definedName>
    <definedName name="_1102__123Graph_Eｸﾞﾗﾌ_14" hidden="1">#REF!</definedName>
    <definedName name="_1103__123Graph_Eｸﾞﾗﾌ_15" hidden="1">#REF!</definedName>
    <definedName name="_1104__123Graph_Eｸﾞﾗﾌ_16" hidden="1">#REF!</definedName>
    <definedName name="_1105__123Graph_Eｸﾞﾗﾌ_2" hidden="1">#REF!</definedName>
    <definedName name="_1106__123Graph_Eｸﾞﾗﾌ_3" hidden="1">#REF!</definedName>
    <definedName name="_1107__123Graph_Eｸﾞﾗﾌ_4" hidden="1">#REF!</definedName>
    <definedName name="_1108__123Graph_Eｸﾞﾗﾌ_5" hidden="1">#REF!</definedName>
    <definedName name="_1109__123Graph_Eｸﾞﾗﾌ_6" hidden="1">#REF!</definedName>
    <definedName name="_110Database_1" localSheetId="2">#REF!</definedName>
    <definedName name="_110Database_1" localSheetId="12">#REF!</definedName>
    <definedName name="_110Database_1" localSheetId="0">#REF!</definedName>
    <definedName name="_110Database_1">#REF!</definedName>
    <definedName name="_110文復_成端処理">#REF!</definedName>
    <definedName name="_111__123Graph_Cｸﾞﾗﾌ_8" hidden="1">#REF!</definedName>
    <definedName name="_1110__123Graph_Eｸﾞﾗﾌ_7" hidden="1">#REF!</definedName>
    <definedName name="_1111__123Graph_Eｸﾞﾗﾌ_8" hidden="1">#REF!</definedName>
    <definedName name="_1112__123Graph_Eｸﾞﾗﾌ_9" hidden="1">#REF!</definedName>
    <definedName name="_111Database_2" localSheetId="0">#REF!</definedName>
    <definedName name="_111Database_2">#REF!</definedName>
    <definedName name="_112__123Graph_Cｸﾞﾗﾌ_9" hidden="1">#REF!</definedName>
    <definedName name="_112Database_3" localSheetId="2">#REF!</definedName>
    <definedName name="_112Database_3" localSheetId="12">#REF!</definedName>
    <definedName name="_112Database_3" localSheetId="0">#REF!</definedName>
    <definedName name="_112Database_3">#REF!</definedName>
    <definedName name="_112文復_接地">#REF!</definedName>
    <definedName name="_113__123Graph_D_四日市_電力" hidden="1">#REF!</definedName>
    <definedName name="_1136__123Graph_F_四日市_電力" hidden="1">#REF!</definedName>
    <definedName name="_1137__123Graph_Fｸﾞﾗﾌ_10" hidden="1">#REF!</definedName>
    <definedName name="_1138__123Graph_Fｸﾞﾗﾌ_11" hidden="1">#REF!</definedName>
    <definedName name="_1139__123Graph_Fｸﾞﾗﾌ_12" hidden="1">#REF!</definedName>
    <definedName name="_113Database_MI_1" localSheetId="2">#REF!</definedName>
    <definedName name="_113Database_MI_1" localSheetId="12">#REF!</definedName>
    <definedName name="_113Database_MI_1" localSheetId="0">#REF!</definedName>
    <definedName name="_113Database_MI_1">#REF!</definedName>
    <definedName name="_114__123Graph_Dｸﾞﾗﾌ_1" hidden="1">#REF!</definedName>
    <definedName name="_1140__123Graph_Fｸﾞﾗﾌ_13" hidden="1">#REF!</definedName>
    <definedName name="_1141__123Graph_Fｸﾞﾗﾌ_14" hidden="1">#REF!</definedName>
    <definedName name="_1142__123Graph_Fｸﾞﾗﾌ_15" hidden="1">#REF!</definedName>
    <definedName name="_1143__123Graph_Fｸﾞﾗﾌ_16" hidden="1">#REF!</definedName>
    <definedName name="_1144__123Graph_Fｸﾞﾗﾌ_2" hidden="1">#REF!</definedName>
    <definedName name="_1145__123Graph_Fｸﾞﾗﾌ_3" hidden="1">#REF!</definedName>
    <definedName name="_1146__123Graph_Fｸﾞﾗﾌ_4" hidden="1">#REF!</definedName>
    <definedName name="_1147__123Graph_Fｸﾞﾗﾌ_5" hidden="1">#REF!</definedName>
    <definedName name="_1148__123Graph_Fｸﾞﾗﾌ_6" hidden="1">#REF!</definedName>
    <definedName name="_1149__123Graph_Fｸﾞﾗﾌ_7" hidden="1">#REF!</definedName>
    <definedName name="_114Database_MI_2" localSheetId="0">#REF!</definedName>
    <definedName name="_114Database_MI_2">#REF!</definedName>
    <definedName name="_114文復_線ぴ1">#REF!</definedName>
    <definedName name="_115___________0_K" hidden="1">#REF!</definedName>
    <definedName name="_115__123Graph_Dｸﾞﾗﾌ_10" hidden="1">#REF!</definedName>
    <definedName name="_1150__123Graph_Fｸﾞﾗﾌ_8" hidden="1">#REF!</definedName>
    <definedName name="_1151__123Graph_Fｸﾞﾗﾌ_9" hidden="1">#REF!</definedName>
    <definedName name="_115Database_MI_3" localSheetId="2">#REF!</definedName>
    <definedName name="_115Database_MI_3" localSheetId="12">#REF!</definedName>
    <definedName name="_115Database_MI_3" localSheetId="0">#REF!</definedName>
    <definedName name="_115Database_MI_3">#REF!</definedName>
    <definedName name="_116__123Graph_Dｸﾞﾗﾌ_11" hidden="1">#REF!</definedName>
    <definedName name="_116e_1" localSheetId="2">#REF!</definedName>
    <definedName name="_116e_1" localSheetId="12">#REF!</definedName>
    <definedName name="_116e_1" localSheetId="0">#REF!</definedName>
    <definedName name="_116e_1">#REF!</definedName>
    <definedName name="_116文復_線ぴ2">#REF!</definedName>
    <definedName name="_117__123Graph_Dｸﾞﾗﾌ_12" hidden="1">#REF!</definedName>
    <definedName name="_1175__123Graph_F製造93_94" hidden="1">#REF!</definedName>
    <definedName name="_1176__123Graph_X_四日市_電力" hidden="1">#REF!</definedName>
    <definedName name="_1177__123Graph_XA_温熱" hidden="1">#REF!</definedName>
    <definedName name="_1178__123Graph_XA_冷熱" hidden="1">#REF!</definedName>
    <definedName name="_1179__123Graph_XB_温熱" hidden="1">#REF!</definedName>
    <definedName name="_117e_2" localSheetId="2">#REF!</definedName>
    <definedName name="_117e_2" localSheetId="12">#REF!</definedName>
    <definedName name="_117e_2" localSheetId="0">#REF!</definedName>
    <definedName name="_117e_2">#REF!</definedName>
    <definedName name="_118__123Graph_Dｸﾞﾗﾌ_13" hidden="1">#REF!</definedName>
    <definedName name="_1180__123Graph_XB_冷熱" hidden="1">#REF!</definedName>
    <definedName name="_1181__123Graph_XC_温熱" hidden="1">#REF!</definedName>
    <definedName name="_1182__123Graph_XC_冷熱" hidden="1">#REF!</definedName>
    <definedName name="_118e_3" localSheetId="12">#REF!</definedName>
    <definedName name="_118e_3" localSheetId="0">#REF!</definedName>
    <definedName name="_118e_3">#REF!</definedName>
    <definedName name="_118文復_地中">#REF!</definedName>
    <definedName name="_119__123Graph_Dｸﾞﾗﾌ_14" hidden="1">#REF!</definedName>
    <definedName name="_119END_1" localSheetId="2">#REF!</definedName>
    <definedName name="_119END_1" localSheetId="12">#REF!</definedName>
    <definedName name="_119END_1" localSheetId="0">#REF!</definedName>
    <definedName name="_119END_1">#REF!</definedName>
    <definedName name="_11A50000_">#REF!</definedName>
    <definedName name="_11B1_" localSheetId="9">#REF!</definedName>
    <definedName name="_11B1_">#REF!</definedName>
    <definedName name="_11Datab" localSheetId="2">#REF!</definedName>
    <definedName name="_11Datab" localSheetId="12">#REF!</definedName>
    <definedName name="_11Datab" localSheetId="0">#REF!</definedName>
    <definedName name="_11Datab">#REF!</definedName>
    <definedName name="_11h24_">#REF!</definedName>
    <definedName name="_11P" localSheetId="12">#REF!</definedName>
    <definedName name="_11P" localSheetId="0">#REF!</definedName>
    <definedName name="_11P">#N/A</definedName>
    <definedName name="_11Print_Area" localSheetId="12">#REF!</definedName>
    <definedName name="_11Print_Area" localSheetId="0">#REF!</definedName>
    <definedName name="_11Print_Area">#REF!</definedName>
    <definedName name="_11月">#REF!</definedName>
    <definedName name="_12">#REF!</definedName>
    <definedName name="_12__123Graph_AChart_20K" hidden="1">#REF!</definedName>
    <definedName name="_12_00_Datab">#REF!</definedName>
    <definedName name="_12_00_Print_Area">#REF!</definedName>
    <definedName name="_12_0Datab" localSheetId="2">#REF!</definedName>
    <definedName name="_12_0Datab" localSheetId="12">#REF!</definedName>
    <definedName name="_12_0Datab" localSheetId="0">#REF!</definedName>
    <definedName name="_12_0Datab">#REF!</definedName>
    <definedName name="_12_0Print_Area" localSheetId="2">#REF!</definedName>
    <definedName name="_12_0Print_Area" localSheetId="12">#REF!</definedName>
    <definedName name="_12_0Print_Area" localSheetId="0">#REF!</definedName>
    <definedName name="_12_0Print_Area">#REF!</definedName>
    <definedName name="_12_a_2" localSheetId="12">#REF!</definedName>
    <definedName name="_12_a_2" localSheetId="0">#REF!</definedName>
    <definedName name="_12_a_2">#REF!</definedName>
    <definedName name="_120___________0_S" hidden="1">#REF!</definedName>
    <definedName name="_120__123Graph_Dｸﾞﾗﾌ_15" hidden="1">#REF!</definedName>
    <definedName name="_1206__123Graph_XChart_17K" hidden="1">#REF!</definedName>
    <definedName name="_120END_2" localSheetId="2">#REF!</definedName>
    <definedName name="_120END_2" localSheetId="12">#REF!</definedName>
    <definedName name="_120END_2" localSheetId="0">#REF!</definedName>
    <definedName name="_120END_2">#REF!</definedName>
    <definedName name="_120文復_地中箱">#REF!</definedName>
    <definedName name="_121__123Graph_Dｸﾞﾗﾌ_16" hidden="1">#REF!</definedName>
    <definedName name="_121END_3" localSheetId="2">#REF!</definedName>
    <definedName name="_121END_3" localSheetId="12">#REF!</definedName>
    <definedName name="_121END_3" localSheetId="0">#REF!</definedName>
    <definedName name="_121END_3">#REF!</definedName>
    <definedName name="_122__123Graph_Dｸﾞﾗﾌ_2" hidden="1">#REF!</definedName>
    <definedName name="_122Excel_BuiltIn_Criteria_1" localSheetId="2">#REF!</definedName>
    <definedName name="_122Excel_BuiltIn_Criteria_1" localSheetId="12">#REF!</definedName>
    <definedName name="_122Excel_BuiltIn_Criteria_1" localSheetId="0">#REF!</definedName>
    <definedName name="_122Excel_BuiltIn_Criteria_1">#REF!</definedName>
    <definedName name="_122文復_通信成端">#REF!</definedName>
    <definedName name="_123__123Graph_Dｸﾞﾗﾌ_3" hidden="1">#REF!</definedName>
    <definedName name="_1230__123Graph_XChart_18K" hidden="1">#REF!</definedName>
    <definedName name="_123Excel_BuiltIn_Criteria_2" localSheetId="2">#REF!</definedName>
    <definedName name="_123Excel_BuiltIn_Criteria_2" localSheetId="12">#REF!</definedName>
    <definedName name="_123Excel_BuiltIn_Criteria_2">#REF!</definedName>
    <definedName name="_124" hidden="1">#REF!</definedName>
    <definedName name="_124__123Graph_Dｸﾞﾗﾌ_4" hidden="1">#REF!</definedName>
    <definedName name="_124Excel_BuiltIn_Extract_1" localSheetId="2">#REF!</definedName>
    <definedName name="_124Excel_BuiltIn_Extract_1" localSheetId="12">#REF!</definedName>
    <definedName name="_124Excel_BuiltIn_Extract_1">#REF!</definedName>
    <definedName name="_124文復_電線管">#REF!</definedName>
    <definedName name="_125____________K" hidden="1">#REF!</definedName>
    <definedName name="_125__123Graph_Dｸﾞﾗﾌ_5" hidden="1">#REF!</definedName>
    <definedName name="_1254__123Graph_XChart_19K" hidden="1">#REF!</definedName>
    <definedName name="_125Excel_BuiltIn_Extract_2" localSheetId="2">#REF!</definedName>
    <definedName name="_125Excel_BuiltIn_Extract_2" localSheetId="12">#REF!</definedName>
    <definedName name="_125Excel_BuiltIn_Extract_2" localSheetId="0">#REF!</definedName>
    <definedName name="_125Excel_BuiltIn_Extract_2">#REF!</definedName>
    <definedName name="_126__123Graph_AChart_1I" hidden="1">#REF!</definedName>
    <definedName name="_126__123Graph_Dｸﾞﾗﾌ_6" hidden="1">#REF!</definedName>
    <definedName name="_126Extract_MI_1" localSheetId="2">#REF!</definedName>
    <definedName name="_126Extract_MI_1" localSheetId="12">#REF!</definedName>
    <definedName name="_126Extract_MI_1" localSheetId="0">#REF!</definedName>
    <definedName name="_126Extract_MI_1">#REF!</definedName>
    <definedName name="_126文復_塗装">#REF!</definedName>
    <definedName name="_127__123Graph_Dｸﾞﾗﾌ_7" hidden="1">#REF!</definedName>
    <definedName name="_1278__123Graph_XChart_20K" hidden="1">#REF!</definedName>
    <definedName name="_127Extract_MI_2" localSheetId="0">#REF!</definedName>
    <definedName name="_127Extract_MI_2">#REF!</definedName>
    <definedName name="_128__123Graph_Dｸﾞﾗﾌ_8" hidden="1">#REF!</definedName>
    <definedName name="_128Extract_MI_3" localSheetId="2">#REF!</definedName>
    <definedName name="_128Extract_MI_3" localSheetId="12">#REF!</definedName>
    <definedName name="_128Extract_MI_3" localSheetId="0">#REF!</definedName>
    <definedName name="_128Extract_MI_3">#REF!</definedName>
    <definedName name="_128文復_土工">#REF!</definedName>
    <definedName name="_129__123Graph_Dｸﾞﾗﾌ_9" hidden="1">#REF!</definedName>
    <definedName name="_129H20._1">#REF!</definedName>
    <definedName name="_12B2_" localSheetId="9">#REF!</definedName>
    <definedName name="_12B2_">#REF!</definedName>
    <definedName name="_12Datab">#REF!</definedName>
    <definedName name="_12h31_">#REF!</definedName>
    <definedName name="_12P" localSheetId="2">#REF!</definedName>
    <definedName name="_12P" localSheetId="12">#REF!</definedName>
    <definedName name="_12P" localSheetId="0">#REF!</definedName>
    <definedName name="_12P">#REF!</definedName>
    <definedName name="_12Print_Area" localSheetId="2">#REF!</definedName>
    <definedName name="_12Print_Area" localSheetId="12">#REF!</definedName>
    <definedName name="_12Print_Area" localSheetId="0">#REF!</definedName>
    <definedName name="_12Print_Area">#REF!</definedName>
    <definedName name="_12Q00">#REF!</definedName>
    <definedName name="_12月">#REF!</definedName>
    <definedName name="_13">#REF!</definedName>
    <definedName name="_13__123Graph_AChart_29L" hidden="1">#REF!</definedName>
    <definedName name="_13_0">#REF!</definedName>
    <definedName name="_13_00_Datab">#REF!</definedName>
    <definedName name="_13_a_3" localSheetId="12">#REF!</definedName>
    <definedName name="_13_a_3" localSheetId="0">#REF!</definedName>
    <definedName name="_13_a_3">#REF!</definedName>
    <definedName name="_130____________S" hidden="1">#REF!</definedName>
    <definedName name="_130__123Graph_E_四日市_電力" hidden="1">#REF!</definedName>
    <definedName name="_1302__123Graph_XChart_29L" hidden="1">#REF!</definedName>
    <definedName name="_130HTML_Control_1" localSheetId="2">{"'内訳書'!$A$1:$O$28"}</definedName>
    <definedName name="_130HTML_Control_1" localSheetId="12">{"'内訳書'!$A$1:$O$28"}</definedName>
    <definedName name="_130HTML_Control_1" localSheetId="0">{"'内訳書'!$A$1:$O$28"}</definedName>
    <definedName name="_130HTML_Control_1">{"'内訳書'!$A$1:$O$28"}</definedName>
    <definedName name="_130文復_同軸">#REF!</definedName>
    <definedName name="_131__123Graph_Eｸﾞﾗﾌ_1" hidden="1">#REF!</definedName>
    <definedName name="_131HTML_Control_2" localSheetId="2">{"'内訳書'!$A$1:$O$28"}</definedName>
    <definedName name="_131HTML_Control_2" localSheetId="12">{"'内訳書'!$A$1:$O$28"}</definedName>
    <definedName name="_131HTML_Control_2" localSheetId="0">{"'内訳書'!$A$1:$O$28"}</definedName>
    <definedName name="_131HTML_Control_2">{"'内訳書'!$A$1:$O$28"}</definedName>
    <definedName name="_132__123Graph_Eｸﾞﾗﾌ_10" hidden="1">#REF!</definedName>
    <definedName name="_1326__123Graph_XChart_2I" hidden="1">#REF!</definedName>
    <definedName name="_132HTML_Control_3" localSheetId="2">{"'内訳書'!$A$1:$O$28"}</definedName>
    <definedName name="_132HTML_Control_3" localSheetId="12">{"'内訳書'!$A$1:$O$28"}</definedName>
    <definedName name="_132HTML_Control_3" localSheetId="0">{"'内訳書'!$A$1:$O$28"}</definedName>
    <definedName name="_132HTML_Control_3">{"'内訳書'!$A$1:$O$28"}</definedName>
    <definedName name="_132文復_道入線">#REF!</definedName>
    <definedName name="_133__123Graph_Eｸﾞﾗﾌ_11" hidden="1">#REF!</definedName>
    <definedName name="_133Ｋ_1" localSheetId="12">#REF!</definedName>
    <definedName name="_133Ｋ_1" localSheetId="0">#REF!</definedName>
    <definedName name="_133Ｋ_1">#REF!</definedName>
    <definedName name="_134__123Graph_Eｸﾞﾗﾌ_12" hidden="1">#REF!</definedName>
    <definedName name="_134Ｋ_2" localSheetId="12">#REF!</definedName>
    <definedName name="_134Ｋ_2" localSheetId="0">#REF!</definedName>
    <definedName name="_134Ｋ_2">#REF!</definedName>
    <definedName name="_134文復_分電盤樹">#REF!</definedName>
    <definedName name="_135__________0_K" hidden="1">#REF!</definedName>
    <definedName name="_135__123Graph_Eｸﾞﾗﾌ_13" hidden="1">#REF!</definedName>
    <definedName name="_1350__123Graph_XChart_30L" hidden="1">#REF!</definedName>
    <definedName name="_135Ｋ_3" localSheetId="12">#REF!</definedName>
    <definedName name="_135Ｋ_3" localSheetId="0">#REF!</definedName>
    <definedName name="_135Ｋ_3">#REF!</definedName>
    <definedName name="_136__123Graph_Eｸﾞﾗﾌ_14" hidden="1">#REF!</definedName>
    <definedName name="_136koeda_1" localSheetId="12">#REF!</definedName>
    <definedName name="_136koeda_1" localSheetId="0">#REF!</definedName>
    <definedName name="_136koeda_1">#REF!</definedName>
    <definedName name="_136文復_変電">#REF!</definedName>
    <definedName name="_137__123Graph_Eｸﾞﾗﾌ_15" hidden="1">#REF!</definedName>
    <definedName name="_1374__123Graph_XChart_31L" hidden="1">#REF!</definedName>
    <definedName name="_137koeda_2" localSheetId="12">#REF!</definedName>
    <definedName name="_137koeda_2" localSheetId="0">#REF!</definedName>
    <definedName name="_137koeda_2">#REF!</definedName>
    <definedName name="_138__123Graph_Eｸﾞﾗﾌ_16" hidden="1">#REF!</definedName>
    <definedName name="_138koeda_3" localSheetId="12">#REF!</definedName>
    <definedName name="_138koeda_3">#REF!</definedName>
    <definedName name="_138文復_放送">#REF!</definedName>
    <definedName name="_139__123Graph_Eｸﾞﾗﾌ_2" hidden="1">#REF!</definedName>
    <definedName name="_1398__123Graph_XChart_32L" hidden="1">#REF!</definedName>
    <definedName name="_139NAME_1" localSheetId="2">#REF!</definedName>
    <definedName name="_139NAME_1" localSheetId="12">#REF!</definedName>
    <definedName name="_139NAME_1" localSheetId="0">#REF!</definedName>
    <definedName name="_139NAME_1">#REF!</definedName>
    <definedName name="_13Ｂ3_" localSheetId="9">#REF!</definedName>
    <definedName name="_13Ｂ3_">#REF!</definedName>
    <definedName name="_13Datab" localSheetId="2">#REF!</definedName>
    <definedName name="_13Datab" localSheetId="12">#REF!</definedName>
    <definedName name="_13Datab" localSheetId="0">#REF!</definedName>
    <definedName name="_13Datab">#REF!</definedName>
    <definedName name="_13h32_">#REF!</definedName>
    <definedName name="_13P" localSheetId="12">#REF!</definedName>
    <definedName name="_13P" localSheetId="0">#REF!</definedName>
    <definedName name="_13P">#N/A</definedName>
    <definedName name="_13Print_Area" localSheetId="2">#REF!</definedName>
    <definedName name="_13Print_Area" localSheetId="12">#REF!</definedName>
    <definedName name="_13Print_Area" localSheetId="0">#REF!</definedName>
    <definedName name="_13Print_Area">#REF!</definedName>
    <definedName name="_14">#REF!</definedName>
    <definedName name="_14__123Graph_AChart_2I" hidden="1">#REF!</definedName>
    <definedName name="_14_0">#REF!</definedName>
    <definedName name="_14_0Print_Area" localSheetId="12">#REF!</definedName>
    <definedName name="_14_0Print_Area" localSheetId="0">#REF!</definedName>
    <definedName name="_14_0Print_Area">#REF!</definedName>
    <definedName name="_14_b_1" localSheetId="12">#REF!</definedName>
    <definedName name="_14_b_1">#REF!</definedName>
    <definedName name="_14_労務費">#REF!</definedName>
    <definedName name="_140__________0_S" hidden="1">#REF!</definedName>
    <definedName name="_140__123Graph_Eｸﾞﾗﾌ_3" hidden="1">#REF!</definedName>
    <definedName name="_140NAME_2" localSheetId="2">#REF!</definedName>
    <definedName name="_140NAME_2" localSheetId="12">#REF!</definedName>
    <definedName name="_140NAME_2" localSheetId="0">#REF!</definedName>
    <definedName name="_140NAME_2">#REF!</definedName>
    <definedName name="_140文復_防災">#REF!</definedName>
    <definedName name="_141__123Graph_Eｸﾞﾗﾌ_4" hidden="1">#REF!</definedName>
    <definedName name="_141NAME_3" localSheetId="2">#REF!</definedName>
    <definedName name="_141NAME_3" localSheetId="12">#REF!</definedName>
    <definedName name="_141NAME_3" localSheetId="0">#REF!</definedName>
    <definedName name="_141NAME_3">#REF!</definedName>
    <definedName name="_142__123Graph_Eｸﾞﾗﾌ_5" hidden="1">#REF!</definedName>
    <definedName name="_1422__123Graph_XChart_3I" hidden="1">#REF!</definedName>
    <definedName name="_142NO_1" localSheetId="2">#REF!</definedName>
    <definedName name="_142NO_1" localSheetId="12">#REF!</definedName>
    <definedName name="_142NO_1" localSheetId="0">#REF!</definedName>
    <definedName name="_142NO_1">#REF!</definedName>
    <definedName name="_143__123Graph_Eｸﾞﾗﾌ_6" hidden="1">#REF!</definedName>
    <definedName name="_143NO_2" localSheetId="2">#REF!</definedName>
    <definedName name="_143NO_2" localSheetId="12">#REF!</definedName>
    <definedName name="_143NO_2">#REF!</definedName>
    <definedName name="_144__123Graph_Eｸﾞﾗﾌ_7" hidden="1">#REF!</definedName>
    <definedName name="_1446__123Graph_XChart_4I" hidden="1">#REF!</definedName>
    <definedName name="_144NO_3" localSheetId="2">#REF!</definedName>
    <definedName name="_144NO_3" localSheetId="12">#REF!</definedName>
    <definedName name="_144NO_3">#REF!</definedName>
    <definedName name="_145___________K" hidden="1">#REF!</definedName>
    <definedName name="_145__123Graph_Eｸﾞﾗﾌ_8" hidden="1">#REF!</definedName>
    <definedName name="_145OD低率_1" localSheetId="2">#REF!</definedName>
    <definedName name="_145OD低率_1" localSheetId="12">#REF!</definedName>
    <definedName name="_145OD低率_1" localSheetId="0">#REF!</definedName>
    <definedName name="_145OD低率_1">#REF!</definedName>
    <definedName name="_146__123Graph_Eｸﾞﾗﾌ_9" hidden="1">#REF!</definedName>
    <definedName name="_146OD低率_2" localSheetId="2">#REF!</definedName>
    <definedName name="_146OD低率_2" localSheetId="12">#REF!</definedName>
    <definedName name="_146OD低率_2" localSheetId="0">#REF!</definedName>
    <definedName name="_146OD低率_2">#REF!</definedName>
    <definedName name="_147__123Graph_F_四日市_電力" hidden="1">#REF!</definedName>
    <definedName name="_1470__123Graph_XChart_5J" hidden="1">#REF!</definedName>
    <definedName name="_147OD低率_3" localSheetId="2">#REF!</definedName>
    <definedName name="_147OD低率_3" localSheetId="12">#REF!</definedName>
    <definedName name="_147OD低率_3" localSheetId="0">#REF!</definedName>
    <definedName name="_147OD低率_3">#REF!</definedName>
    <definedName name="_148__123Graph_Fｸﾞﾗﾌ_10" hidden="1">#REF!</definedName>
    <definedName name="_149__123Graph_Fｸﾞﾗﾌ_11" hidden="1">#REF!</definedName>
    <definedName name="_1494__123Graph_XChart_6J" hidden="1">#REF!</definedName>
    <definedName name="_14B4_" localSheetId="9">#REF!</definedName>
    <definedName name="_14B4_">#REF!</definedName>
    <definedName name="_14f16_">#REF!</definedName>
    <definedName name="_14h33_">#REF!</definedName>
    <definedName name="_14P" localSheetId="12">#REF!</definedName>
    <definedName name="_14P" localSheetId="0">#REF!</definedName>
    <definedName name="_14P">#N/A</definedName>
    <definedName name="_14Print_Area">#REF!</definedName>
    <definedName name="_14S00">#REF!</definedName>
    <definedName name="_15">#REF!</definedName>
    <definedName name="_15_________________0_K" hidden="1">#REF!</definedName>
    <definedName name="_15__123Graph_AChart_30L" hidden="1">#REF!</definedName>
    <definedName name="_15_00_Print_Area">#REF!</definedName>
    <definedName name="_15_0Print_Area">#REF!</definedName>
    <definedName name="_15_b_2" localSheetId="12">#REF!</definedName>
    <definedName name="_15_b_2" localSheetId="0">#REF!</definedName>
    <definedName name="_15_b_2">#REF!</definedName>
    <definedName name="_15_工具損料">#REF!</definedName>
    <definedName name="_150___________S" hidden="1">#REF!</definedName>
    <definedName name="_150__123Graph_AChart_20K" hidden="1">#REF!</definedName>
    <definedName name="_150__123Graph_Fｸﾞﾗﾌ_12" hidden="1">#REF!</definedName>
    <definedName name="_151__123Graph_Fｸﾞﾗﾌ_13" hidden="1">#REF!</definedName>
    <definedName name="_1518__123Graph_XChart_7J" hidden="1">#REF!</definedName>
    <definedName name="_152__123Graph_Fｸﾞﾗﾌ_14" hidden="1">#REF!</definedName>
    <definedName name="_152Print_Area" localSheetId="12">#REF!</definedName>
    <definedName name="_152Print_Area" localSheetId="0">#REF!</definedName>
    <definedName name="_152Print_Area">#REF!</definedName>
    <definedName name="_153__123Graph_Fｸﾞﾗﾌ_15" hidden="1">#REF!</definedName>
    <definedName name="_154__123Graph_Fｸﾞﾗﾌ_16" hidden="1">#REF!</definedName>
    <definedName name="_1542__123Graph_XChart_8J" hidden="1">#REF!</definedName>
    <definedName name="_155_________0_K" hidden="1">#REF!</definedName>
    <definedName name="_155__123Graph_Fｸﾞﾗﾌ_2" hidden="1">#REF!</definedName>
    <definedName name="_155Print_Area" localSheetId="2">#REF!</definedName>
    <definedName name="_155Print_Area" localSheetId="12">#REF!</definedName>
    <definedName name="_155Print_Area" localSheetId="0">#REF!</definedName>
    <definedName name="_155Print_Area">#REF!</definedName>
    <definedName name="_156__123Graph_Fｸﾞﾗﾌ_3" hidden="1">#REF!</definedName>
    <definedName name="_1566__123Graph_XD_S製造" hidden="1">#REF!</definedName>
    <definedName name="_1567__123Graph_XD_温熱" hidden="1">#REF!</definedName>
    <definedName name="_1568__123Graph_XD_冷熱" hidden="1">#REF!</definedName>
    <definedName name="_156Print_Area_MI_1" localSheetId="2">#REF!</definedName>
    <definedName name="_156Print_Area_MI_1" localSheetId="12">#REF!</definedName>
    <definedName name="_156Print_Area_MI_1" localSheetId="0">#REF!</definedName>
    <definedName name="_156Print_Area_MI_1">#REF!</definedName>
    <definedName name="_157__123Graph_Fｸﾞﾗﾌ_4" hidden="1">#REF!</definedName>
    <definedName name="_157Print_Area_MI_2" localSheetId="12">#REF!</definedName>
    <definedName name="_157Print_Area_MI_2" localSheetId="0">#REF!</definedName>
    <definedName name="_157Print_Area_MI_2">#REF!</definedName>
    <definedName name="_158__123Graph_Fｸﾞﾗﾌ_5" hidden="1">#REF!</definedName>
    <definedName name="_158Print_Area_MI_3" localSheetId="12">#REF!</definedName>
    <definedName name="_158Print_Area_MI_3" localSheetId="0">#REF!</definedName>
    <definedName name="_158Print_Area_MI_3">#REF!</definedName>
    <definedName name="_159__123Graph_Fｸﾞﾗﾌ_6" hidden="1">#REF!</definedName>
    <definedName name="_1592__123Graph_XUZ_3_4_5製造" hidden="1">#REF!</definedName>
    <definedName name="_159PRINT_TITLES_MI_1" localSheetId="2">#REF!</definedName>
    <definedName name="_159PRINT_TITLES_MI_1" localSheetId="12">#REF!</definedName>
    <definedName name="_159PRINT_TITLES_MI_1" localSheetId="0">#REF!</definedName>
    <definedName name="_159PRINT_TITLES_MI_1">#REF!</definedName>
    <definedName name="_15Ｂ5_" localSheetId="9">#REF!</definedName>
    <definedName name="_15Ｂ5_">#REF!</definedName>
    <definedName name="_15Datab" localSheetId="12">#REF!</definedName>
    <definedName name="_15Datab" localSheetId="0">#REF!</definedName>
    <definedName name="_15Datab">#REF!</definedName>
    <definedName name="_15h34_">#REF!</definedName>
    <definedName name="_15h7">#REF!</definedName>
    <definedName name="_15P" localSheetId="12">#REF!</definedName>
    <definedName name="_15P" localSheetId="0">#REF!</definedName>
    <definedName name="_15P">#N/A</definedName>
    <definedName name="_15Print_Area">#REF!</definedName>
    <definedName name="_16">#REF!</definedName>
    <definedName name="_16__123Graph_AChart_31L" hidden="1">#REF!</definedName>
    <definedName name="_16_00_Print_Area" localSheetId="2">#REF!</definedName>
    <definedName name="_16_00_Print_Area" localSheetId="12">#REF!</definedName>
    <definedName name="_16_00_Print_Area" localSheetId="0">#REF!</definedName>
    <definedName name="_16_00_Print_Area">#REF!</definedName>
    <definedName name="_16_0Print_Area" localSheetId="2">#REF!</definedName>
    <definedName name="_16_0Print_Area" localSheetId="12">#REF!</definedName>
    <definedName name="_16_0Print_Area" localSheetId="0">#REF!</definedName>
    <definedName name="_16_0Print_Area">#REF!</definedName>
    <definedName name="_16_b_3" localSheetId="12">#REF!</definedName>
    <definedName name="_16_b_3" localSheetId="0">#REF!</definedName>
    <definedName name="_16_b_3">#REF!</definedName>
    <definedName name="_16_準備費">#REF!</definedName>
    <definedName name="_160_________0_S" hidden="1">#REF!</definedName>
    <definedName name="_160__123Graph_Fｸﾞﾗﾌ_7" hidden="1">#REF!</definedName>
    <definedName name="_160PRINT_TITLES_MI_2" localSheetId="2">#REF!</definedName>
    <definedName name="_160PRINT_TITLES_MI_2" localSheetId="12">#REF!</definedName>
    <definedName name="_160PRINT_TITLES_MI_2" localSheetId="0">#REF!</definedName>
    <definedName name="_160PRINT_TITLES_MI_2">#REF!</definedName>
    <definedName name="_161__123Graph_Fｸﾞﾗﾌ_8" hidden="1">#REF!</definedName>
    <definedName name="_1616__123Graph_XUZ_6_7_8_9製造" hidden="1">#REF!</definedName>
    <definedName name="_161PRINT_TITLES_MI_3" localSheetId="2">#REF!</definedName>
    <definedName name="_161PRINT_TITLES_MI_3" localSheetId="12">#REF!</definedName>
    <definedName name="_161PRINT_TITLES_MI_3" localSheetId="0">#REF!</definedName>
    <definedName name="_161PRINT_TITLES_MI_3">#REF!</definedName>
    <definedName name="_162__123Graph_Fｸﾞﾗﾌ_9" hidden="1">#REF!</definedName>
    <definedName name="_162print_Titles1_1" localSheetId="2">#REF!</definedName>
    <definedName name="_162print_Titles1_1" localSheetId="12">#REF!</definedName>
    <definedName name="_162print_Titles1_1" localSheetId="0">#REF!</definedName>
    <definedName name="_162print_Titles1_1">#REF!</definedName>
    <definedName name="_163__123Graph_F製造93_94" hidden="1">#REF!</definedName>
    <definedName name="_163print_Titles1_2" localSheetId="2">#REF!</definedName>
    <definedName name="_163print_Titles1_2" localSheetId="12">#REF!</definedName>
    <definedName name="_163print_Titles1_2">#REF!</definedName>
    <definedName name="_164__123Graph_X_四日市_電力" hidden="1">#REF!</definedName>
    <definedName name="_1640__123Graph_XWZ_1_製造" hidden="1">#REF!</definedName>
    <definedName name="_1640_0機器据付">#REF!</definedName>
    <definedName name="_1641__123Graph_Xｸﾞﾗﾌ_10" hidden="1">#REF!</definedName>
    <definedName name="_1641_0機器据付">#REF!</definedName>
    <definedName name="_1642__123Graph_Xｸﾞﾗﾌ_11" hidden="1">#REF!</definedName>
    <definedName name="_1642_0機器据付">#REF!</definedName>
    <definedName name="_1643__123Graph_Xｸﾞﾗﾌ_12" hidden="1">#REF!</definedName>
    <definedName name="_1643_0機器据付">#REF!</definedName>
    <definedName name="_1644__123Graph_Xｸﾞﾗﾌ_13" hidden="1">#REF!</definedName>
    <definedName name="_1644_0機器据付">#REF!</definedName>
    <definedName name="_1645__123Graph_Xｸﾞﾗﾌ_14" hidden="1">#REF!</definedName>
    <definedName name="_1645_0機器据付">#REF!</definedName>
    <definedName name="_1646__123Graph_Xｸﾞﾗﾌ_15" hidden="1">#REF!</definedName>
    <definedName name="_1646_0機器据付">#REF!</definedName>
    <definedName name="_1647__123Graph_Xｸﾞﾗﾌ_16" hidden="1">#REF!</definedName>
    <definedName name="_1647_0機器据付">#REF!</definedName>
    <definedName name="_1648__123Graph_Xｸﾞﾗﾌ_6" hidden="1">#REF!</definedName>
    <definedName name="_1648_0機器据付">#REF!</definedName>
    <definedName name="_1649__123Graph_Xｸﾞﾗﾌ_7" hidden="1">#REF!</definedName>
    <definedName name="_1649_0機器据付">#REF!</definedName>
    <definedName name="_164print_Titles1_3" localSheetId="2">#REF!</definedName>
    <definedName name="_164print_Titles1_3" localSheetId="12">#REF!</definedName>
    <definedName name="_164print_Titles1_3">#REF!</definedName>
    <definedName name="_165__________K" hidden="1">#REF!</definedName>
    <definedName name="_165__123Graph_XA_温熱" hidden="1">#REF!</definedName>
    <definedName name="_1650__123Graph_Xｸﾞﾗﾌ_8" hidden="1">#REF!</definedName>
    <definedName name="_1650_0機器据付">#REF!</definedName>
    <definedName name="_1651__123Graph_Xｸﾞﾗﾌ_9" hidden="1">#REF!</definedName>
    <definedName name="_1651_0機器据付">#REF!</definedName>
    <definedName name="_1652_0機器据付">#REF!</definedName>
    <definedName name="_1653_0機器据付">#REF!</definedName>
    <definedName name="_1654_0機器据付">#REF!</definedName>
    <definedName name="_1655_0機器据付">#REF!</definedName>
    <definedName name="_1656_0機器据付">#REF!</definedName>
    <definedName name="_1657_0機器据付">#REF!</definedName>
    <definedName name="_1658_0機器据付">#REF!</definedName>
    <definedName name="_1659_0機器据付">#REF!</definedName>
    <definedName name="_165START_1_1" localSheetId="2">#REF!</definedName>
    <definedName name="_165START_1_1" localSheetId="12">#REF!</definedName>
    <definedName name="_165START_1_1" localSheetId="0">#REF!</definedName>
    <definedName name="_165START_1_1">#REF!</definedName>
    <definedName name="_166__123Graph_XA_冷熱" hidden="1">#REF!</definedName>
    <definedName name="_1660_0機器据付">#REF!</definedName>
    <definedName name="_1661_0機器据付">#REF!</definedName>
    <definedName name="_1662_0機器据付">#REF!</definedName>
    <definedName name="_1663_0機器据付">#REF!</definedName>
    <definedName name="_1664_0機器据付">#REF!</definedName>
    <definedName name="_1665_0機器据付">#REF!</definedName>
    <definedName name="_1666_0機器据付">#REF!</definedName>
    <definedName name="_1667_0機器据付">#REF!</definedName>
    <definedName name="_1668_0機器据付">#REF!</definedName>
    <definedName name="_1669_0機器据付">#REF!</definedName>
    <definedName name="_166START_1_2" localSheetId="2">#REF!</definedName>
    <definedName name="_166START_1_2" localSheetId="12">#REF!</definedName>
    <definedName name="_166START_1_2" localSheetId="0">#REF!</definedName>
    <definedName name="_166START_1_2">#REF!</definedName>
    <definedName name="_167__123Graph_XB_温熱" hidden="1">#REF!</definedName>
    <definedName name="_1670_0機器据付">#REF!</definedName>
    <definedName name="_1671_0機器据付">#REF!</definedName>
    <definedName name="_1672_0機器据付">#REF!</definedName>
    <definedName name="_1673_0機器据付">#REF!</definedName>
    <definedName name="_1674_0機器据付">#REF!</definedName>
    <definedName name="_1675__123Graph_X製造93_94" hidden="1">#REF!</definedName>
    <definedName name="_1675_0機器据付">#REF!</definedName>
    <definedName name="_1676_0機器据付">#REF!</definedName>
    <definedName name="_1677_0機器据付">#REF!</definedName>
    <definedName name="_1678_0機器据付">#REF!</definedName>
    <definedName name="_1679_0機器据付">#REF!</definedName>
    <definedName name="_167START_1_3" localSheetId="2">#REF!</definedName>
    <definedName name="_167START_1_3" localSheetId="12">#REF!</definedName>
    <definedName name="_167START_1_3" localSheetId="0">#REF!</definedName>
    <definedName name="_167START_1_3">#REF!</definedName>
    <definedName name="_168__123Graph_XB_冷熱" hidden="1">#REF!</definedName>
    <definedName name="_1680_0機器据付">#REF!</definedName>
    <definedName name="_1681_0機器据付">#REF!</definedName>
    <definedName name="_1682_0機器据付">#REF!</definedName>
    <definedName name="_1683_0機器据付">#REF!</definedName>
    <definedName name="_1684_0機器据付">#REF!</definedName>
    <definedName name="_1685_0機器据付">#REF!</definedName>
    <definedName name="_1686_0機器据付">#REF!</definedName>
    <definedName name="_1687_0機器据付">#REF!</definedName>
    <definedName name="_1688_0機器据付">#REF!</definedName>
    <definedName name="_1689_0機器据付">#REF!</definedName>
    <definedName name="_168START_2_1" localSheetId="2">#REF!</definedName>
    <definedName name="_168START_2_1" localSheetId="12">#REF!</definedName>
    <definedName name="_168START_2_1">#REF!</definedName>
    <definedName name="_169__123Graph_XC_温熱" hidden="1">#REF!</definedName>
    <definedName name="_1690_0機器据付">#REF!</definedName>
    <definedName name="_1691_0機器据付">#REF!</definedName>
    <definedName name="_1692_0機器据付">#REF!</definedName>
    <definedName name="_1693_0機器据付">#REF!</definedName>
    <definedName name="_1694_0機器据付">#REF!</definedName>
    <definedName name="_1695_0機器据付">#REF!</definedName>
    <definedName name="_1696_0機器据付">#REF!</definedName>
    <definedName name="_1697_0機器据付">#REF!</definedName>
    <definedName name="_1698_0機器据付">#REF!</definedName>
    <definedName name="_1699_0">#REF!</definedName>
    <definedName name="_1699_0機器据付">#REF!</definedName>
    <definedName name="_169START_2_2" localSheetId="2">#REF!</definedName>
    <definedName name="_169START_2_2" localSheetId="12">#REF!</definedName>
    <definedName name="_169START_2_2">#REF!</definedName>
    <definedName name="_16A50000_">#REF!</definedName>
    <definedName name="_16Ｂ6_" localSheetId="9">#REF!</definedName>
    <definedName name="_16Ｂ6_">#REF!</definedName>
    <definedName name="_16Datab" localSheetId="2">#REF!</definedName>
    <definedName name="_16Datab" localSheetId="12">#REF!</definedName>
    <definedName name="_16Datab">#REF!</definedName>
    <definedName name="_16h41_">#REF!</definedName>
    <definedName name="_16P" localSheetId="2">#REF!</definedName>
    <definedName name="_16P" localSheetId="12">#REF!</definedName>
    <definedName name="_16P">#REF!</definedName>
    <definedName name="_16Print_Area">#REF!</definedName>
    <definedName name="_17">#REF!</definedName>
    <definedName name="_17__123Graph_AChart_32L" hidden="1">#REF!</definedName>
    <definedName name="_17_00_Datab">#REF!</definedName>
    <definedName name="_17_00_Print_Area" localSheetId="2">#REF!</definedName>
    <definedName name="_17_00_Print_Area" localSheetId="12">#REF!</definedName>
    <definedName name="_17_00_Print_Area">#REF!</definedName>
    <definedName name="_17_0Datab">#REF!</definedName>
    <definedName name="_17_0Print_Area" localSheetId="2">#REF!</definedName>
    <definedName name="_17_0Print_Area">#REF!</definedName>
    <definedName name="_17_c_1" localSheetId="2">#REF!</definedName>
    <definedName name="_17_c_1" localSheetId="12">#REF!</definedName>
    <definedName name="_17_c_1" localSheetId="0">#REF!</definedName>
    <definedName name="_17_c_1">#REF!</definedName>
    <definedName name="_17_技術海理琶">#REF!</definedName>
    <definedName name="_17_技術管理費">#REF!</definedName>
    <definedName name="_170__________S" hidden="1">#REF!</definedName>
    <definedName name="_170__123Graph_XC_冷熱" hidden="1">#REF!</definedName>
    <definedName name="_1700_0機器据付">#REF!</definedName>
    <definedName name="_1701_0P">#REF!</definedName>
    <definedName name="_1701_0機器据付">#REF!</definedName>
    <definedName name="_1702_0機器据付">#REF!</definedName>
    <definedName name="_1703_0機器据付">#REF!</definedName>
    <definedName name="_1704_0機器据付">#REF!</definedName>
    <definedName name="_1705_0機器据付">#REF!</definedName>
    <definedName name="_1706_0機器据付">#REF!</definedName>
    <definedName name="_1707_0機器据付">#REF!</definedName>
    <definedName name="_1708_0機器据付">#REF!</definedName>
    <definedName name="_1709_0機器据付">#REF!</definedName>
    <definedName name="_170START_2_3" localSheetId="2">#REF!</definedName>
    <definedName name="_170START_2_3" localSheetId="12">#REF!</definedName>
    <definedName name="_170START_2_3" localSheetId="0">#REF!</definedName>
    <definedName name="_170START_2_3">#REF!</definedName>
    <definedName name="_171__123Graph_XChart_17K" hidden="1">#REF!</definedName>
    <definedName name="_1710_0機器据付">#REF!</definedName>
    <definedName name="_1711_0機器据付">#REF!</definedName>
    <definedName name="_1712_0機器据付">#REF!</definedName>
    <definedName name="_1713_0機器据付" localSheetId="9">#REF!</definedName>
    <definedName name="_1713_0機器据付">#REF!</definedName>
    <definedName name="_1714_0機器据付">#REF!</definedName>
    <definedName name="_1715_0機器据付">#REF!</definedName>
    <definedName name="_1716_0機器据付">#REF!</definedName>
    <definedName name="_1717_0機器据付">#REF!</definedName>
    <definedName name="_1718_0機器据付">#REF!</definedName>
    <definedName name="_1719_0機器据付">#REF!</definedName>
    <definedName name="_171START_3_1" localSheetId="2">#REF!</definedName>
    <definedName name="_171START_3_1" localSheetId="12">#REF!</definedName>
    <definedName name="_171START_3_1" localSheetId="0">#REF!</definedName>
    <definedName name="_171START_3_1">#REF!</definedName>
    <definedName name="_172__123Graph_XChart_18K" hidden="1">#REF!</definedName>
    <definedName name="_1720_0機器据付">#REF!</definedName>
    <definedName name="_1721_0機器据付">#REF!</definedName>
    <definedName name="_1722_0機器据付">#REF!</definedName>
    <definedName name="_1723_0機器据付">#REF!</definedName>
    <definedName name="_1724_0機器据付">#REF!</definedName>
    <definedName name="_1725_0機器据付">#REF!</definedName>
    <definedName name="_1726_0機器据付">#REF!</definedName>
    <definedName name="_1727_0機器据付">#REF!</definedName>
    <definedName name="_1728_0機器据付">#REF!</definedName>
    <definedName name="_1729_0機器据付">#REF!</definedName>
    <definedName name="_172START_3_2" localSheetId="2">#REF!</definedName>
    <definedName name="_172START_3_2" localSheetId="12">#REF!</definedName>
    <definedName name="_172START_3_2" localSheetId="0">#REF!</definedName>
    <definedName name="_172START_3_2">#REF!</definedName>
    <definedName name="_173__123Graph_XChart_19K" hidden="1">#REF!</definedName>
    <definedName name="_1730_0機器据付" localSheetId="9">#REF!</definedName>
    <definedName name="_1730_0機器据付">#REF!</definedName>
    <definedName name="_1731_0機器据付" localSheetId="9">#REF!</definedName>
    <definedName name="_1731_0機器据付">#REF!</definedName>
    <definedName name="_1732_0機器据付" localSheetId="9">#REF!</definedName>
    <definedName name="_1732_0機器据付">#REF!</definedName>
    <definedName name="_1733_0機器据付" localSheetId="9">#REF!</definedName>
    <definedName name="_1733_0機器据付">#REF!</definedName>
    <definedName name="_1734_0機器据付" localSheetId="9">#REF!</definedName>
    <definedName name="_1734_0機器据付">#REF!</definedName>
    <definedName name="_1735_0機器据付" localSheetId="9">#REF!</definedName>
    <definedName name="_1735_0機器据付">#REF!</definedName>
    <definedName name="_1736_0機器据付" localSheetId="9">#REF!</definedName>
    <definedName name="_1736_0機器据付">#REF!</definedName>
    <definedName name="_1737_0機器据付" localSheetId="9">#REF!</definedName>
    <definedName name="_1737_0機器据付">#REF!</definedName>
    <definedName name="_1738_0機器据付" localSheetId="9">#REF!</definedName>
    <definedName name="_1738_0機器据付">#REF!</definedName>
    <definedName name="_1739_0機器据付" localSheetId="9">#REF!</definedName>
    <definedName name="_1739_0機器据付">#REF!</definedName>
    <definedName name="_173START_3_3" localSheetId="2">#REF!</definedName>
    <definedName name="_173START_3_3" localSheetId="12">#REF!</definedName>
    <definedName name="_173START_3_3">#REF!</definedName>
    <definedName name="_174__123Graph_AChart_29L" hidden="1">#REF!</definedName>
    <definedName name="_174__123Graph_XChart_20K" hidden="1">#REF!</definedName>
    <definedName name="_1740_0機器据付" localSheetId="9">#REF!</definedName>
    <definedName name="_1740_0機器据付">#REF!</definedName>
    <definedName name="_1741_0機器据付" localSheetId="9">#REF!</definedName>
    <definedName name="_1741_0機器据付">#REF!</definedName>
    <definedName name="_1741A1_" localSheetId="9">#REF!</definedName>
    <definedName name="_1742_0機器据付" localSheetId="9">#REF!</definedName>
    <definedName name="_1742_0機器据付">#REF!</definedName>
    <definedName name="_1743_0機器据付" localSheetId="9">#REF!</definedName>
    <definedName name="_1743_0機器据付">#REF!</definedName>
    <definedName name="_1744_0機器据付" localSheetId="9">#REF!</definedName>
    <definedName name="_1744_0機器据付">#REF!</definedName>
    <definedName name="_1745_0機器据付" localSheetId="9">#REF!</definedName>
    <definedName name="_1745_0機器据付">#REF!</definedName>
    <definedName name="_1746_0機器据付" localSheetId="9">#REF!</definedName>
    <definedName name="_1746_0機器据付">#REF!</definedName>
    <definedName name="_1747_0機器据付" localSheetId="9">#REF!</definedName>
    <definedName name="_1747_0機器据付">#REF!</definedName>
    <definedName name="_1748_0機器据付" localSheetId="9">#REF!</definedName>
    <definedName name="_1748_0機器据付">#REF!</definedName>
    <definedName name="_1749_0機器据付" localSheetId="9">#REF!</definedName>
    <definedName name="_1749_0機器据付">#REF!</definedName>
    <definedName name="_174t_1" localSheetId="2">#REF!</definedName>
    <definedName name="_174t_1" localSheetId="12">#REF!</definedName>
    <definedName name="_174t_1">#REF!</definedName>
    <definedName name="_175________0_K" hidden="1">#REF!</definedName>
    <definedName name="_175__123Graph_XChart_29L" hidden="1">#REF!</definedName>
    <definedName name="_1750_0機器据付" localSheetId="9">#REF!</definedName>
    <definedName name="_1750_0機器据付">#REF!</definedName>
    <definedName name="_1751_0機器据付" localSheetId="9">#REF!</definedName>
    <definedName name="_1751_0機器据付">#REF!</definedName>
    <definedName name="_1752_0機器据付" localSheetId="9">#REF!</definedName>
    <definedName name="_1752_0機器据付">#REF!</definedName>
    <definedName name="_1753_0機器据付" localSheetId="9">#REF!</definedName>
    <definedName name="_1753_0機器据付">#REF!</definedName>
    <definedName name="_1754_0機器据付" localSheetId="9">#REF!</definedName>
    <definedName name="_1754_0機器据付">#REF!</definedName>
    <definedName name="_1755_0機器据付" localSheetId="9">#REF!</definedName>
    <definedName name="_1755_0機器据付">#REF!</definedName>
    <definedName name="_1756_0機器据付" localSheetId="9">#REF!</definedName>
    <definedName name="_1756_0機器据付">#REF!</definedName>
    <definedName name="_1757_0機器据付" localSheetId="9">#REF!</definedName>
    <definedName name="_1757_0機器据付">#REF!</definedName>
    <definedName name="_1758_0機器据付" localSheetId="9">#REF!</definedName>
    <definedName name="_1758_0機器据付">#REF!</definedName>
    <definedName name="_1758A1_">#REF!</definedName>
    <definedName name="_1759_0機器据付" localSheetId="9">#REF!</definedName>
    <definedName name="_1759_0機器据付">#REF!</definedName>
    <definedName name="_175t_2" localSheetId="2">#REF!</definedName>
    <definedName name="_175t_2" localSheetId="12">#REF!</definedName>
    <definedName name="_175t_2" localSheetId="0">#REF!</definedName>
    <definedName name="_175t_2">#REF!</definedName>
    <definedName name="_176__123Graph_XChart_2I" hidden="1">#REF!</definedName>
    <definedName name="_1760_0機器据付" localSheetId="9">#REF!</definedName>
    <definedName name="_1760_0機器据付">#REF!</definedName>
    <definedName name="_1761_0機器据付">#REF!</definedName>
    <definedName name="_1761A_1" localSheetId="9">#REF!</definedName>
    <definedName name="_1761A_1">#REF!</definedName>
    <definedName name="_1762_0機器据付">#REF!</definedName>
    <definedName name="_1762A_1">#REF!</definedName>
    <definedName name="_1762A_2" localSheetId="9">#REF!</definedName>
    <definedName name="_1762A_2">#REF!</definedName>
    <definedName name="_1763_0機器据付">#REF!</definedName>
    <definedName name="_1763A_3" localSheetId="9">#REF!</definedName>
    <definedName name="_1763A_3">#REF!</definedName>
    <definedName name="_1764_0機器据付">#REF!</definedName>
    <definedName name="_1765_0機器据付">#REF!</definedName>
    <definedName name="_1766_0機器据付">#REF!</definedName>
    <definedName name="_1767_0機器据付">#REF!</definedName>
    <definedName name="_1768_0機器据付">#REF!</definedName>
    <definedName name="_1769_0機器据付">#REF!</definedName>
    <definedName name="_176t_3" localSheetId="2">#REF!</definedName>
    <definedName name="_176t_3" localSheetId="12">#REF!</definedName>
    <definedName name="_176t_3" localSheetId="0">#REF!</definedName>
    <definedName name="_176t_3">#REF!</definedName>
    <definedName name="_177__123Graph_XChart_30L" hidden="1">#REF!</definedName>
    <definedName name="_1770_0機器据付">#REF!</definedName>
    <definedName name="_1771_0機器据付">#REF!</definedName>
    <definedName name="_1772_0機器据付">#REF!</definedName>
    <definedName name="_1773_0機器据付">#REF!</definedName>
    <definedName name="_1773A2_" localSheetId="9">#REF!</definedName>
    <definedName name="_1774_0機器据付">#REF!</definedName>
    <definedName name="_177UB_1" localSheetId="2">#REF!</definedName>
    <definedName name="_177UB_1" localSheetId="12">#REF!</definedName>
    <definedName name="_177UB_1" localSheetId="0">#REF!</definedName>
    <definedName name="_177UB_1">#REF!</definedName>
    <definedName name="_178__123Graph_XChart_31L" hidden="1">#REF!</definedName>
    <definedName name="_1781A_1">#REF!</definedName>
    <definedName name="_1788A_2">#REF!</definedName>
    <definedName name="_178UB_2" localSheetId="2">#REF!</definedName>
    <definedName name="_178UB_2" localSheetId="12">#REF!</definedName>
    <definedName name="_178UB_2">#REF!</definedName>
    <definedName name="_179__123Graph_XChart_32L" hidden="1">#REF!</definedName>
    <definedName name="_1790A2_">#REF!</definedName>
    <definedName name="_1793A_2" localSheetId="9">#REF!</definedName>
    <definedName name="_1794A_2">#REF!</definedName>
    <definedName name="_1795A_3">#REF!</definedName>
    <definedName name="_1796P1_">#REF!</definedName>
    <definedName name="_179UB_3" localSheetId="2">#REF!</definedName>
    <definedName name="_179UB_3" localSheetId="12">#REF!</definedName>
    <definedName name="_179UB_3">#REF!</definedName>
    <definedName name="_17h42_">#REF!</definedName>
    <definedName name="_17P" localSheetId="12">#REF!</definedName>
    <definedName name="_17P" localSheetId="0">#REF!</definedName>
    <definedName name="_17P">#N/A</definedName>
    <definedName name="_18">#REF!</definedName>
    <definedName name="_18__123Graph_AChart_3I" hidden="1">#REF!</definedName>
    <definedName name="_18_0Datab">#REF!</definedName>
    <definedName name="_18_c_2" localSheetId="0">#REF!</definedName>
    <definedName name="_18_c_2">#REF!</definedName>
    <definedName name="_18_現場管理費">#REF!</definedName>
    <definedName name="_180________0_S" hidden="1">#REF!</definedName>
    <definedName name="_180__123Graph_XChart_3I" hidden="1">#REF!</definedName>
    <definedName name="_1804P10_">#REF!</definedName>
    <definedName name="_1805A3_" localSheetId="9">#REF!</definedName>
    <definedName name="_180ｗ_1" localSheetId="2">#REF!</definedName>
    <definedName name="_180ｗ_1" localSheetId="12">#REF!</definedName>
    <definedName name="_180ｗ_1" localSheetId="0">#REF!</definedName>
    <definedName name="_180ｗ_1">#REF!</definedName>
    <definedName name="_181__123Graph_XChart_4I" hidden="1">#REF!</definedName>
    <definedName name="_1812P11_">#REF!</definedName>
    <definedName name="_1813P12_">#REF!</definedName>
    <definedName name="_1814P13_">#REF!</definedName>
    <definedName name="_1815P2_">#REF!</definedName>
    <definedName name="_1816P3_">#REF!</definedName>
    <definedName name="_1817P4_">#REF!</definedName>
    <definedName name="_1818P5_">#REF!</definedName>
    <definedName name="_1819P6_">#REF!</definedName>
    <definedName name="_181ｗ_2" localSheetId="2">#REF!</definedName>
    <definedName name="_181ｗ_2" localSheetId="12">#REF!</definedName>
    <definedName name="_181ｗ_2" localSheetId="0">#REF!</definedName>
    <definedName name="_181ｗ_2">#REF!</definedName>
    <definedName name="_182__123Graph_XChart_5J" hidden="1">#REF!</definedName>
    <definedName name="_1820P7_">#REF!</definedName>
    <definedName name="_1822A3_">#REF!</definedName>
    <definedName name="_1825A_3" localSheetId="9">#REF!</definedName>
    <definedName name="_1826A_3">#REF!</definedName>
    <definedName name="_1828P8_">#REF!</definedName>
    <definedName name="_182z_1" localSheetId="2">#REF!</definedName>
    <definedName name="_182z_1" localSheetId="12">#REF!</definedName>
    <definedName name="_182z_1" localSheetId="0">#REF!</definedName>
    <definedName name="_182z_1">#REF!</definedName>
    <definedName name="_183__123Graph_XChart_6J" hidden="1">#REF!</definedName>
    <definedName name="_1836P9_">#REF!</definedName>
    <definedName name="_1837A4_" localSheetId="9">#REF!</definedName>
    <definedName name="_183z_2" localSheetId="2">#REF!</definedName>
    <definedName name="_183z_2" localSheetId="12">#REF!</definedName>
    <definedName name="_183z_2">#REF!</definedName>
    <definedName name="_184__123Graph_XChart_7J" hidden="1">#REF!</definedName>
    <definedName name="_184z_3" localSheetId="2">#REF!</definedName>
    <definedName name="_184z_3" localSheetId="12">#REF!</definedName>
    <definedName name="_184z_3">#REF!</definedName>
    <definedName name="_185_________K" hidden="1">#REF!</definedName>
    <definedName name="_185__123Graph_XChart_8J" hidden="1">#REF!</definedName>
    <definedName name="_1854A4_">#REF!</definedName>
    <definedName name="_185あ_1" localSheetId="2">#REF!</definedName>
    <definedName name="_185あ_1" localSheetId="12">#REF!</definedName>
    <definedName name="_185あ_1" localSheetId="0">#REF!</definedName>
    <definedName name="_185あ_1">#REF!</definedName>
    <definedName name="_186__123Graph_XD_S製造" hidden="1">#REF!</definedName>
    <definedName name="_1865A5_" localSheetId="9">#REF!</definedName>
    <definedName name="_186あ_2" localSheetId="12">#REF!</definedName>
    <definedName name="_186あ_2" localSheetId="0">#REF!</definedName>
    <definedName name="_186あ_2">#REF!</definedName>
    <definedName name="_187__123Graph_XD_温熱" hidden="1">#REF!</definedName>
    <definedName name="_187あ_3" localSheetId="12">#REF!</definedName>
    <definedName name="_187あ_3" localSheetId="0">#REF!</definedName>
    <definedName name="_187あ_3">#REF!</definedName>
    <definedName name="_188__123Graph_XD_冷熱" hidden="1">#REF!</definedName>
    <definedName name="_1882A5_">#REF!</definedName>
    <definedName name="_188ア１７６_1" localSheetId="12">#REF!</definedName>
    <definedName name="_188ア１７６_1">#REF!</definedName>
    <definedName name="_189__123Graph_XUZ_3_4_5製造" hidden="1">#REF!</definedName>
    <definedName name="_1893A6_" localSheetId="9">#REF!</definedName>
    <definedName name="_189ア１７６_2" localSheetId="12">#REF!</definedName>
    <definedName name="_189ア１７６_2" localSheetId="0">#REF!</definedName>
    <definedName name="_189ア１７６_2">#REF!</definedName>
    <definedName name="_18Datab" localSheetId="2">#REF!</definedName>
    <definedName name="_18Datab" localSheetId="12">#REF!</definedName>
    <definedName name="_18Datab" localSheetId="0">#REF!</definedName>
    <definedName name="_18Datab">#REF!</definedName>
    <definedName name="_18h43_">#REF!</definedName>
    <definedName name="_18k1_">#REF!</definedName>
    <definedName name="_18P" localSheetId="12">#REF!</definedName>
    <definedName name="_18P" localSheetId="0">#REF!</definedName>
    <definedName name="_18P">#N/A</definedName>
    <definedName name="_19">#REF!</definedName>
    <definedName name="_19__123Graph_AChart_4I" hidden="1">#REF!</definedName>
    <definedName name="_19_00_Datab">#REF!</definedName>
    <definedName name="_19_0P">#REF!</definedName>
    <definedName name="_19_c_3" localSheetId="2">#REF!</definedName>
    <definedName name="_19_c_3" localSheetId="12">#REF!</definedName>
    <definedName name="_19_c_3" localSheetId="0">#REF!</definedName>
    <definedName name="_19_c_3">#REF!</definedName>
    <definedName name="_190_________S" hidden="1">#REF!</definedName>
    <definedName name="_190__123Graph_XUZ_6_7_8_9製造" hidden="1">#REF!</definedName>
    <definedName name="_190ア１７６_3" localSheetId="12">#REF!</definedName>
    <definedName name="_190ア１７６_3" localSheetId="0">#REF!</definedName>
    <definedName name="_190ア１７６_3">#REF!</definedName>
    <definedName name="_191__123Graph_XWZ_1_製造" hidden="1">#REF!</definedName>
    <definedName name="_1910A6_">#REF!</definedName>
    <definedName name="_1911B1_" localSheetId="9">#REF!</definedName>
    <definedName name="_1912B1_">#REF!</definedName>
    <definedName name="_191あ３７９_1" localSheetId="12">#REF!</definedName>
    <definedName name="_191あ３７９_1" localSheetId="0">#REF!</definedName>
    <definedName name="_191あ３７９_1">#REF!</definedName>
    <definedName name="_192__123Graph_Xｸﾞﾗﾌ_10" hidden="1">#REF!</definedName>
    <definedName name="_1923B2_" localSheetId="9">#REF!</definedName>
    <definedName name="_192あ３７９_2" localSheetId="12">#REF!</definedName>
    <definedName name="_192あ３７９_2">#REF!</definedName>
    <definedName name="_193__123Graph_Xｸﾞﾗﾌ_11" hidden="1">#REF!</definedName>
    <definedName name="_193あ３７９_3" localSheetId="12">#REF!</definedName>
    <definedName name="_193あ３７９_3">#REF!</definedName>
    <definedName name="_194__123Graph_Xｸﾞﾗﾌ_12" hidden="1">#REF!</definedName>
    <definedName name="_1940B2_">#REF!</definedName>
    <definedName name="_194あ５００_1" localSheetId="12">#REF!</definedName>
    <definedName name="_194あ５００_1">#REF!</definedName>
    <definedName name="_195_______0_K" hidden="1">#REF!</definedName>
    <definedName name="_195__123Graph_Xｸﾞﾗﾌ_13" hidden="1">#REF!</definedName>
    <definedName name="_1951Ｂ3_" localSheetId="9">#REF!</definedName>
    <definedName name="_195あ７２９_1" localSheetId="12">#REF!</definedName>
    <definedName name="_195あ７２９_1">#REF!</definedName>
    <definedName name="_196__123Graph_Xｸﾞﾗﾌ_14" hidden="1">#REF!</definedName>
    <definedName name="_1968Ｂ3_">#REF!</definedName>
    <definedName name="_1969B4_" localSheetId="9">#REF!</definedName>
    <definedName name="_196あ７２９_2" localSheetId="12">#REF!</definedName>
    <definedName name="_196あ７２９_2">#REF!</definedName>
    <definedName name="_197__123Graph_Xｸﾞﾗﾌ_15" hidden="1">#REF!</definedName>
    <definedName name="_1970B4_">#REF!</definedName>
    <definedName name="_1971Ｂ5_" localSheetId="9">#REF!</definedName>
    <definedName name="_1972Ｂ5_">#REF!</definedName>
    <definedName name="_1973Ｂ6_" localSheetId="9">#REF!</definedName>
    <definedName name="_1974Ｂ6_">#REF!</definedName>
    <definedName name="_1976P">#REF!</definedName>
    <definedName name="_1978P1_">#REF!</definedName>
    <definedName name="_197あ７２９_3" localSheetId="12">#REF!</definedName>
    <definedName name="_197あ７２９_3">#REF!</definedName>
    <definedName name="_198__123Graph_AChart_2I" hidden="1">#REF!</definedName>
    <definedName name="_198__123Graph_Xｸﾞﾗﾌ_16" hidden="1">#REF!</definedName>
    <definedName name="_198あ８８_1" localSheetId="2">#REF!</definedName>
    <definedName name="_198あ８８_1" localSheetId="12">#REF!</definedName>
    <definedName name="_198あ８８_1" localSheetId="0">#REF!</definedName>
    <definedName name="_198あ８８_1">#REF!</definedName>
    <definedName name="_199__123Graph_Xｸﾞﾗﾌ_6" hidden="1">#REF!</definedName>
    <definedName name="_199あ８８_2" localSheetId="12">#REF!</definedName>
    <definedName name="_199あ８８_2" localSheetId="0">#REF!</definedName>
    <definedName name="_199あ８８_2">#REF!</definedName>
    <definedName name="_19Datab" localSheetId="2">#REF!</definedName>
    <definedName name="_19Datab" localSheetId="0">#REF!</definedName>
    <definedName name="_19Datab">#REF!</definedName>
    <definedName name="_19h44_">#REF!</definedName>
    <definedName name="_19P" localSheetId="12">#REF!</definedName>
    <definedName name="_19P" localSheetId="0">#REF!</definedName>
    <definedName name="_19P">#N/A</definedName>
    <definedName name="_19Print_Area" localSheetId="2">#REF!</definedName>
    <definedName name="_19Print_Area" localSheetId="0">#REF!</definedName>
    <definedName name="_19Print_Area">#REF!</definedName>
    <definedName name="_1A_1" localSheetId="9">#REF!</definedName>
    <definedName name="_1A_1">#REF!</definedName>
    <definedName name="_1D" localSheetId="2">#REF!</definedName>
    <definedName name="_1D" localSheetId="12">#REF!</definedName>
    <definedName name="_1D" localSheetId="0">#REF!</definedName>
    <definedName name="_1D">#REF!</definedName>
    <definedName name="_1ｆ１２_">#REF!</definedName>
    <definedName name="_1K">#REF!</definedName>
    <definedName name="_1P" localSheetId="2">#REF!</definedName>
    <definedName name="_1P" localSheetId="12">#REF!</definedName>
    <definedName name="_1P" localSheetId="0">#REF!</definedName>
    <definedName name="_1P">#REF!</definedName>
    <definedName name="_1Print_Area">#REF!</definedName>
    <definedName name="_1Print_Area_02">#REF!</definedName>
    <definedName name="_1W2_">#REF!</definedName>
    <definedName name="_1月">#REF!</definedName>
    <definedName name="_2" localSheetId="2">#REF!</definedName>
    <definedName name="_2" localSheetId="12">#REF!</definedName>
    <definedName name="_2" localSheetId="0">#REF!</definedName>
    <definedName name="_2">#REF!</definedName>
    <definedName name="_2_??_Datab">#REF!</definedName>
    <definedName name="_2_??_Print_Area">#REF!</definedName>
    <definedName name="_2___0Print_Area" localSheetId="12">#REF!</definedName>
    <definedName name="_2___0Print_Area">#REF!</definedName>
    <definedName name="_2__123Graph_AA_温熱" hidden="1">#REF!</definedName>
    <definedName name="_2__123Graph_Aｸﾞﾗﾌ_2" hidden="1">#REF!</definedName>
    <definedName name="_2_0">#REF!</definedName>
    <definedName name="_2_00_Datab" localSheetId="2">#REF!</definedName>
    <definedName name="_2_00_Datab" localSheetId="12">#REF!</definedName>
    <definedName name="_2_00_Datab" localSheetId="0">#REF!</definedName>
    <definedName name="_2_00_Datab">#REF!</definedName>
    <definedName name="_2_00_Print_Area" localSheetId="2">#REF!</definedName>
    <definedName name="_2_00_Print_Area" localSheetId="12">#REF!</definedName>
    <definedName name="_2_00_Print_Area" localSheetId="0">#REF!</definedName>
    <definedName name="_2_00_Print_Area">#REF!</definedName>
    <definedName name="_2_0Print_Area" localSheetId="2">#REF!</definedName>
    <definedName name="_2_0Print_Area" localSheetId="12">#REF!</definedName>
    <definedName name="_2_0Print_Area">#REF!</definedName>
    <definedName name="_2_0機器据付">#REF!</definedName>
    <definedName name="_2_1">#N/A</definedName>
    <definedName name="_2_11" localSheetId="2">#REF!</definedName>
    <definedName name="_2_11" localSheetId="12">#REF!</definedName>
    <definedName name="_2_11" localSheetId="0">#REF!</definedName>
    <definedName name="_2_11">#REF!</definedName>
    <definedName name="_2_12" localSheetId="2">#REF!</definedName>
    <definedName name="_2_12" localSheetId="12">#REF!</definedName>
    <definedName name="_2_12" localSheetId="0">#REF!</definedName>
    <definedName name="_2_12">#REF!</definedName>
    <definedName name="_2_13" localSheetId="2">#REF!</definedName>
    <definedName name="_2_13" localSheetId="12">#REF!</definedName>
    <definedName name="_2_13" localSheetId="0">#REF!</definedName>
    <definedName name="_2_13">#REF!</definedName>
    <definedName name="_2_2006_1021">#REF!</definedName>
    <definedName name="_2_4" localSheetId="2">#REF!</definedName>
    <definedName name="_2_4" localSheetId="12">#REF!</definedName>
    <definedName name="_2_4">#REF!</definedName>
    <definedName name="_20">#REF!</definedName>
    <definedName name="_20_________________0_S" hidden="1">#REF!</definedName>
    <definedName name="_20__123Graph_AChart_5J" hidden="1">#REF!</definedName>
    <definedName name="_20_00_Print_Area">#REF!</definedName>
    <definedName name="_20_d_1" localSheetId="2">#REF!</definedName>
    <definedName name="_20_d_1" localSheetId="12">#REF!</definedName>
    <definedName name="_20_d_1" localSheetId="0">#REF!</definedName>
    <definedName name="_20_d_1">#REF!</definedName>
    <definedName name="_20_諸経費">#REF!</definedName>
    <definedName name="_200_______0_S" hidden="1">#REF!</definedName>
    <definedName name="_200__123Graph_Xｸﾞﾗﾌ_7" hidden="1">#REF!</definedName>
    <definedName name="_2003P10_">#REF!</definedName>
    <definedName name="_200あ８８_3" localSheetId="12">#REF!</definedName>
    <definedName name="_200あ８８_3" localSheetId="0">#REF!</definedName>
    <definedName name="_200あ８８_3">#REF!</definedName>
    <definedName name="_201__123Graph_Xｸﾞﾗﾌ_8" hidden="1">#REF!</definedName>
    <definedName name="_201ｴｱｺﾝ_1" localSheetId="2">#REF!</definedName>
    <definedName name="_201ｴｱｺﾝ_1" localSheetId="12">#REF!</definedName>
    <definedName name="_201ｴｱｺﾝ_1" localSheetId="0">#REF!</definedName>
    <definedName name="_201ｴｱｺﾝ_1">#REF!</definedName>
    <definedName name="_202__123Graph_Xｸﾞﾗﾌ_9" hidden="1">#REF!</definedName>
    <definedName name="_2028P11_">#REF!</definedName>
    <definedName name="_202ｴｱｺﾝ_2" localSheetId="2">#REF!</definedName>
    <definedName name="_202ｴｱｺﾝ_2" localSheetId="12">#REF!</definedName>
    <definedName name="_202ｴｱｺﾝ_2" localSheetId="0">#REF!</definedName>
    <definedName name="_202ｴｱｺﾝ_2">#REF!</definedName>
    <definedName name="_203__123Graph_X製造93_94" hidden="1">#REF!</definedName>
    <definedName name="_2030P12_">#REF!</definedName>
    <definedName name="_2032P13_">#REF!</definedName>
    <definedName name="_2034P2_">#REF!</definedName>
    <definedName name="_2036P3_">#REF!</definedName>
    <definedName name="_2038P4_">#REF!</definedName>
    <definedName name="_203ｴｱｺﾝ_3" localSheetId="2">#REF!</definedName>
    <definedName name="_203ｴｱｺﾝ_3" localSheetId="12">#REF!</definedName>
    <definedName name="_203ｴｱｺﾝ_3" localSheetId="0">#REF!</definedName>
    <definedName name="_203ｴｱｺﾝ_3">#REF!</definedName>
    <definedName name="_204_0">#REF!</definedName>
    <definedName name="_2040P5_">#REF!</definedName>
    <definedName name="_2042P6_">#REF!</definedName>
    <definedName name="_2044P7_">#REF!</definedName>
    <definedName name="_204ｵｲﾙﾀﾝｸ_1" localSheetId="2">#REF!</definedName>
    <definedName name="_204ｵｲﾙﾀﾝｸ_1" localSheetId="12">#REF!</definedName>
    <definedName name="_204ｵｲﾙﾀﾝｸ_1">#REF!</definedName>
    <definedName name="_205________K" hidden="1">#REF!</definedName>
    <definedName name="_205_0機器据付">#REF!</definedName>
    <definedName name="_205ｵｲﾙﾀﾝｸ_2" localSheetId="2">#REF!</definedName>
    <definedName name="_205ｵｲﾙﾀﾝｸ_2" localSheetId="12">#REF!</definedName>
    <definedName name="_205ｵｲﾙﾀﾝｸ_2" localSheetId="0">#REF!</definedName>
    <definedName name="_205ｵｲﾙﾀﾝｸ_2">#REF!</definedName>
    <definedName name="_2069P8_">#REF!</definedName>
    <definedName name="_206A1_">#REF!</definedName>
    <definedName name="_206ｵｲﾙﾀﾝｸ_3" localSheetId="2">#REF!</definedName>
    <definedName name="_206ｵｲﾙﾀﾝｸ_3" localSheetId="12">#REF!</definedName>
    <definedName name="_206ｵｲﾙﾀﾝｸ_3" localSheetId="0">#REF!</definedName>
    <definedName name="_206ｵｲﾙﾀﾝｸ_3">#REF!</definedName>
    <definedName name="_207A_1">#REF!</definedName>
    <definedName name="_207ガラス_1">#REF!</definedName>
    <definedName name="_208A2_">#REF!</definedName>
    <definedName name="_208ガラス_2">#REF!</definedName>
    <definedName name="_2094P9_">#REF!</definedName>
    <definedName name="_2096機器据付">#REF!</definedName>
    <definedName name="_2097文復_06EM_CE">#REF!</definedName>
    <definedName name="_2098文復_06EM_CE_T">#REF!</definedName>
    <definedName name="_2099文復_6KEM_CE_T">#REF!</definedName>
    <definedName name="_209A_2">#REF!</definedName>
    <definedName name="_209ガラス_3">#REF!</definedName>
    <definedName name="_20Datab">#REF!</definedName>
    <definedName name="_20h51_">#REF!</definedName>
    <definedName name="_20P" localSheetId="12">#REF!</definedName>
    <definedName name="_20P" localSheetId="0">#REF!</definedName>
    <definedName name="_20P">#N/A</definedName>
    <definedName name="_21">#N/A</definedName>
    <definedName name="_21__123Graph_AChart_6J" hidden="1">#REF!</definedName>
    <definedName name="_21_00_Print_Area">#REF!</definedName>
    <definedName name="_21_0Print_Area">#REF!</definedName>
    <definedName name="_21_d_2" localSheetId="0">#REF!</definedName>
    <definedName name="_21_d_2">#REF!</definedName>
    <definedName name="_210________S" hidden="1">#REF!</definedName>
    <definedName name="_2100文復_AE">#REF!</definedName>
    <definedName name="_2101文復_BOX類">#REF!</definedName>
    <definedName name="_2102文復_EM_CCP_AP">#REF!</definedName>
    <definedName name="_2103文復_EM_CEE">#REF!</definedName>
    <definedName name="_2104文復_EM_CEE_S">#REF!</definedName>
    <definedName name="_2105文復_EM_EEF">#REF!</definedName>
    <definedName name="_2106文復_EM_FCPEE">#REF!</definedName>
    <definedName name="_2107文復_EM_FCPEES">#REF!</definedName>
    <definedName name="_2108文復_EM_FP_C">#REF!</definedName>
    <definedName name="_2109文復_EM_HP">#REF!</definedName>
    <definedName name="_210A3_">#REF!</definedName>
    <definedName name="_210き_1" localSheetId="2">#REF!</definedName>
    <definedName name="_210き_1" localSheetId="12">#REF!</definedName>
    <definedName name="_210き_1" localSheetId="0">#REF!</definedName>
    <definedName name="_210き_1">#REF!</definedName>
    <definedName name="_2110文復_EM_IE">#REF!</definedName>
    <definedName name="_2111文復_EM_TKEE">#REF!</definedName>
    <definedName name="_2112文復_F･FEP">#REF!</definedName>
    <definedName name="_2113文復_F2電線管">#REF!</definedName>
    <definedName name="_2114文復_TV">#REF!</definedName>
    <definedName name="_2115文復_UTP">#REF!</definedName>
    <definedName name="_2116文復_ｱﾙﾐﾗｯｸ">#REF!</definedName>
    <definedName name="_2117文復_ｹｰﾌﾞﾙ札">#REF!</definedName>
    <definedName name="_2118文復_ｺﾝｾﾝﾄ">#REF!</definedName>
    <definedName name="_2119文復_ｽｲｯﾁ">#REF!</definedName>
    <definedName name="_211A_3">#REF!</definedName>
    <definedName name="_211き_2" localSheetId="2">#REF!</definedName>
    <definedName name="_211き_2" localSheetId="12">#REF!</definedName>
    <definedName name="_211き_2" localSheetId="0">#REF!</definedName>
    <definedName name="_211き_2">#REF!</definedName>
    <definedName name="_2120文復_ﾌﾟﾙﾎﾞｯｸｽ">#REF!</definedName>
    <definedName name="_2121文復_ﾌﾟﾚｰﾄ">#REF!</definedName>
    <definedName name="_2122文復_ﾎﾞﾀﾝ電話">#REF!</definedName>
    <definedName name="_2123文復_ﾓｰﾙﾄﾞ分岐">#REF!</definedName>
    <definedName name="_2124文復_ﾗｯｸ亜鉛">#REF!</definedName>
    <definedName name="_2125文復_ﾗｯｸ合成樹">#REF!</definedName>
    <definedName name="_2126文復_医療用">#REF!</definedName>
    <definedName name="_2127文復_外灯BOX">#REF!</definedName>
    <definedName name="_2128文復_学内単価">#REF!</definedName>
    <definedName name="_2129文復_基準単価">#REF!</definedName>
    <definedName name="_212A4_">#REF!</definedName>
    <definedName name="_212き_3" localSheetId="2">#REF!</definedName>
    <definedName name="_212き_3" localSheetId="12">#REF!</definedName>
    <definedName name="_212き_3" localSheetId="0">#REF!</definedName>
    <definedName name="_212き_3">#REF!</definedName>
    <definedName name="_2130文復_金属ﾀﾞｸﾄ">#REF!</definedName>
    <definedName name="_2131文復_呼出">#REF!</definedName>
    <definedName name="_2132文復_高圧端末">#REF!</definedName>
    <definedName name="_2133文復_手元開閉">#REF!</definedName>
    <definedName name="_2134文復_照明器具">#REF!</definedName>
    <definedName name="_2135文復_人感">#REF!</definedName>
    <definedName name="_2136文復_成端処理">#REF!</definedName>
    <definedName name="_2137文復_接地">#REF!</definedName>
    <definedName name="_2138文復_線ぴ1">#REF!</definedName>
    <definedName name="_2139文復_線ぴ2">#REF!</definedName>
    <definedName name="_213A5_">#REF!</definedName>
    <definedName name="_213キュー_1" localSheetId="12">#REF!</definedName>
    <definedName name="_213キュー_1" localSheetId="0">#REF!</definedName>
    <definedName name="_213キュー_1">#REF!</definedName>
    <definedName name="_2140文復_地中">#REF!</definedName>
    <definedName name="_2141文復_地中箱">#REF!</definedName>
    <definedName name="_2142文復_通信成端">#REF!</definedName>
    <definedName name="_2143文復_電線管">#REF!</definedName>
    <definedName name="_2144文復_塗装">#REF!</definedName>
    <definedName name="_2145文復_土工">#REF!</definedName>
    <definedName name="_2146文復_同軸">#REF!</definedName>
    <definedName name="_2147文復_道入線">#REF!</definedName>
    <definedName name="_2148文復_分電盤樹">#REF!</definedName>
    <definedName name="_2149文復_変電">#REF!</definedName>
    <definedName name="_214A6_">#REF!</definedName>
    <definedName name="_214キュー_2" localSheetId="12">#REF!</definedName>
    <definedName name="_214キュー_2" localSheetId="0">#REF!</definedName>
    <definedName name="_214キュー_2">#REF!</definedName>
    <definedName name="_215______0_K" hidden="1">#REF!</definedName>
    <definedName name="_2150文復_放送">#REF!</definedName>
    <definedName name="_2151文復_防災">#REF!</definedName>
    <definedName name="_215B1_">#REF!</definedName>
    <definedName name="_215キュー_3" localSheetId="12">#REF!</definedName>
    <definedName name="_215キュー_3" localSheetId="0">#REF!</definedName>
    <definedName name="_215キュー_3">#REF!</definedName>
    <definedName name="_216B2_">#REF!</definedName>
    <definedName name="_217Ｂ3_">#REF!</definedName>
    <definedName name="_218B4_">#REF!</definedName>
    <definedName name="_218キュービクル基礎_3" localSheetId="12">#REF!</definedName>
    <definedName name="_218キュービクル基礎_3">#REF!</definedName>
    <definedName name="_219Ｂ5_">#REF!</definedName>
    <definedName name="_219ｸﾞﾘｰｽﾄﾗｯﾌﾟ_1" localSheetId="2">#REF!</definedName>
    <definedName name="_219ｸﾞﾘｰｽﾄﾗｯﾌﾟ_1" localSheetId="12">#REF!</definedName>
    <definedName name="_219ｸﾞﾘｰｽﾄﾗｯﾌﾟ_1" localSheetId="0">#REF!</definedName>
    <definedName name="_219ｸﾞﾘｰｽﾄﾗｯﾌﾟ_1">#REF!</definedName>
    <definedName name="_21Datab" localSheetId="2">#REF!</definedName>
    <definedName name="_21Datab" localSheetId="12">#REF!</definedName>
    <definedName name="_21Datab" localSheetId="0">#REF!</definedName>
    <definedName name="_21Datab">#REF!</definedName>
    <definedName name="_21h52_">#REF!</definedName>
    <definedName name="_21P" localSheetId="12">#REF!</definedName>
    <definedName name="_21P" localSheetId="0">#REF!</definedName>
    <definedName name="_21P">#N/A</definedName>
    <definedName name="_21Print_Area" localSheetId="2">#REF!</definedName>
    <definedName name="_21Print_Area" localSheetId="12">#REF!</definedName>
    <definedName name="_21Print_Area" localSheetId="0">#REF!</definedName>
    <definedName name="_21Print_Area">#REF!</definedName>
    <definedName name="_22">#N/A</definedName>
    <definedName name="_22__123Graph_AChart_7J" hidden="1">#REF!</definedName>
    <definedName name="_22_0Datab">#REF!</definedName>
    <definedName name="_22_d_3" localSheetId="2">#REF!</definedName>
    <definedName name="_22_d_3" localSheetId="12">#REF!</definedName>
    <definedName name="_22_d_3" localSheetId="0">#REF!</definedName>
    <definedName name="_22_d_3">#REF!</definedName>
    <definedName name="_220______0_S" hidden="1">#REF!</definedName>
    <definedName name="_220Ｂ6_">#REF!</definedName>
    <definedName name="_220ｸﾞﾘｰｽﾄﾗｯﾌﾟ_2" localSheetId="2">#REF!</definedName>
    <definedName name="_220ｸﾞﾘｰｽﾄﾗｯﾌﾟ_2" localSheetId="12">#REF!</definedName>
    <definedName name="_220ｸﾞﾘｰｽﾄﾗｯﾌﾟ_2" localSheetId="0">#REF!</definedName>
    <definedName name="_220ｸﾞﾘｰｽﾄﾗｯﾌﾟ_2">#REF!</definedName>
    <definedName name="_221P1_">#REF!</definedName>
    <definedName name="_221ｸﾞﾘｰｽﾄﾗｯﾌﾟ_3" localSheetId="2">#REF!</definedName>
    <definedName name="_221ｸﾞﾘｰｽﾄﾗｯﾌﾟ_3" localSheetId="12">#REF!</definedName>
    <definedName name="_221ｸﾞﾘｰｽﾄﾗｯﾌﾟ_3" localSheetId="0">#REF!</definedName>
    <definedName name="_221ｸﾞﾘｰｽﾄﾗｯﾌﾟ_3">#REF!</definedName>
    <definedName name="_222__123Graph_AChart_30L" hidden="1">#REF!</definedName>
    <definedName name="_222P10_">#REF!</definedName>
    <definedName name="_222コンクリート_1">#REF!</definedName>
    <definedName name="_223P11_">#REF!</definedName>
    <definedName name="_223コンクリート_2">#REF!</definedName>
    <definedName name="_224P12_">#REF!</definedName>
    <definedName name="_224コンクリート_3">#REF!</definedName>
    <definedName name="_225_______K" hidden="1">#REF!</definedName>
    <definedName name="_225P13_">#REF!</definedName>
    <definedName name="_225ｽｶﾑ管_1" localSheetId="2">#REF!</definedName>
    <definedName name="_225ｽｶﾑ管_1" localSheetId="12">#REF!</definedName>
    <definedName name="_225ｽｶﾑ管_1" localSheetId="0">#REF!</definedName>
    <definedName name="_225ｽｶﾑ管_1">#REF!</definedName>
    <definedName name="_226P2_">#REF!</definedName>
    <definedName name="_226ｽｶﾑ管_2" localSheetId="2">#REF!</definedName>
    <definedName name="_226ｽｶﾑ管_2" localSheetId="12">#REF!</definedName>
    <definedName name="_226ｽｶﾑ管_2" localSheetId="0">#REF!</definedName>
    <definedName name="_226ｽｶﾑ管_2">#REF!</definedName>
    <definedName name="_227P3_">#REF!</definedName>
    <definedName name="_227ｽｶﾑ管_3" localSheetId="2">#REF!</definedName>
    <definedName name="_227ｽｶﾑ管_3" localSheetId="12">#REF!</definedName>
    <definedName name="_227ｽｶﾑ管_3" localSheetId="0">#REF!</definedName>
    <definedName name="_227ｽｶﾑ管_3">#REF!</definedName>
    <definedName name="_228P4_">#REF!</definedName>
    <definedName name="_228タイトル_1" localSheetId="12">#REF!</definedName>
    <definedName name="_228タイトル_1" localSheetId="0">#REF!</definedName>
    <definedName name="_228タイトル_1">#REF!</definedName>
    <definedName name="_229P5_">#REF!</definedName>
    <definedName name="_229タイトル_2" localSheetId="12">#REF!</definedName>
    <definedName name="_229タイトル_2" localSheetId="0">#REF!</definedName>
    <definedName name="_229タイトル_2">#REF!</definedName>
    <definedName name="_22A50000_">#REF!</definedName>
    <definedName name="_22h53_">#REF!</definedName>
    <definedName name="_22k15_">#REF!</definedName>
    <definedName name="_22P">#REF!</definedName>
    <definedName name="_22Print_Area" localSheetId="2">#REF!</definedName>
    <definedName name="_22Print_Area" localSheetId="12">#REF!</definedName>
    <definedName name="_22Print_Area" localSheetId="0">#REF!</definedName>
    <definedName name="_22Print_Area">#REF!</definedName>
    <definedName name="_23">#N/A</definedName>
    <definedName name="_23__123Graph_AChart_8J" hidden="1">#REF!</definedName>
    <definedName name="_23_0Datab">#REF!</definedName>
    <definedName name="_23_0Print_Area">#REF!</definedName>
    <definedName name="_23_E_1" localSheetId="0">#REF!</definedName>
    <definedName name="_23_E_1">#REF!</definedName>
    <definedName name="_230_______S" hidden="1">#REF!</definedName>
    <definedName name="_230P6_">#REF!</definedName>
    <definedName name="_230タイトル_3" localSheetId="12">#REF!</definedName>
    <definedName name="_230タイトル_3">#REF!</definedName>
    <definedName name="_231P7_">#REF!</definedName>
    <definedName name="_231タイル_1">#REF!</definedName>
    <definedName name="_232P8_">#REF!</definedName>
    <definedName name="_232タイル_2">#REF!</definedName>
    <definedName name="_233P9_">#REF!</definedName>
    <definedName name="_233タイル_3">#REF!</definedName>
    <definedName name="_234ﾀﾞｸﾄ_1" localSheetId="2">#REF!</definedName>
    <definedName name="_234ﾀﾞｸﾄ_1" localSheetId="12">#REF!</definedName>
    <definedName name="_234ﾀﾞｸﾄ_1" localSheetId="0">#REF!</definedName>
    <definedName name="_234ﾀﾞｸﾄ_1">#REF!</definedName>
    <definedName name="_234文復_06EM_CE">#REF!</definedName>
    <definedName name="_235_____0_K" hidden="1">#REF!</definedName>
    <definedName name="_235ﾀﾞｸﾄ_2" localSheetId="2">#REF!</definedName>
    <definedName name="_235ﾀﾞｸﾄ_2" localSheetId="12">#REF!</definedName>
    <definedName name="_235ﾀﾞｸﾄ_2" localSheetId="0">#REF!</definedName>
    <definedName name="_235ﾀﾞｸﾄ_2">#REF!</definedName>
    <definedName name="_235文復_06EM_CE_T">#REF!</definedName>
    <definedName name="_236ﾀﾞｸﾄ_3" localSheetId="2">#REF!</definedName>
    <definedName name="_236ﾀﾞｸﾄ_3" localSheetId="12">#REF!</definedName>
    <definedName name="_236ﾀﾞｸﾄ_3" localSheetId="0">#REF!</definedName>
    <definedName name="_236ﾀﾞｸﾄ_3">#REF!</definedName>
    <definedName name="_236文復_6KEM_CE_T">#REF!</definedName>
    <definedName name="_237ﾁ44_1" localSheetId="2">#REF!</definedName>
    <definedName name="_237ﾁ44_1" localSheetId="12">#REF!</definedName>
    <definedName name="_237ﾁ44_1" localSheetId="0">#REF!</definedName>
    <definedName name="_237ﾁ44_1">#REF!</definedName>
    <definedName name="_237文復_AE">#REF!</definedName>
    <definedName name="_238ﾁ44_2" localSheetId="0">#REF!</definedName>
    <definedName name="_238ﾁ44_2">#REF!</definedName>
    <definedName name="_238文復_BOX類">#REF!</definedName>
    <definedName name="_239ﾁ44_3" localSheetId="2">#REF!</definedName>
    <definedName name="_239ﾁ44_3" localSheetId="12">#REF!</definedName>
    <definedName name="_239ﾁ44_3" localSheetId="0">#REF!</definedName>
    <definedName name="_239ﾁ44_3">#REF!</definedName>
    <definedName name="_239文復_EM_CCP_AP">#REF!</definedName>
    <definedName name="_23h54_">#REF!</definedName>
    <definedName name="_23P">#REF!</definedName>
    <definedName name="_23Print_Area" localSheetId="2">#REF!</definedName>
    <definedName name="_23Print_Area" localSheetId="12">#REF!</definedName>
    <definedName name="_23Print_Area" localSheetId="0">#REF!</definedName>
    <definedName name="_23Print_Area">#REF!</definedName>
    <definedName name="_24">#REF!</definedName>
    <definedName name="_24__123Graph_A_四日市_電力" hidden="1">#REF!</definedName>
    <definedName name="_24__123Graph_AD_S製造" hidden="1">#REF!</definedName>
    <definedName name="_24_00_Print_Area">#REF!</definedName>
    <definedName name="_24_0Datab" localSheetId="12">#REF!</definedName>
    <definedName name="_24_0Datab" localSheetId="0">#REF!</definedName>
    <definedName name="_24_0Datab">#REF!</definedName>
    <definedName name="_24_0Print_Area">#REF!</definedName>
    <definedName name="_24_E_2" localSheetId="0">#REF!</definedName>
    <definedName name="_24_E_2">#REF!</definedName>
    <definedName name="_240_____0_S" hidden="1">#REF!</definedName>
    <definedName name="_240ﾊﾟﾈﾙﾋｰﾀｰ_1" localSheetId="2">#REF!</definedName>
    <definedName name="_240ﾊﾟﾈﾙﾋｰﾀｰ_1" localSheetId="12">#REF!</definedName>
    <definedName name="_240ﾊﾟﾈﾙﾋｰﾀｰ_1" localSheetId="0">#REF!</definedName>
    <definedName name="_240ﾊﾟﾈﾙﾋｰﾀｰ_1">#REF!</definedName>
    <definedName name="_240文復_EM_CEE">#REF!</definedName>
    <definedName name="_241ﾊﾟﾈﾙﾋｰﾀｰ_2" localSheetId="2">#REF!</definedName>
    <definedName name="_241ﾊﾟﾈﾙﾋｰﾀｰ_2" localSheetId="12">#REF!</definedName>
    <definedName name="_241ﾊﾟﾈﾙﾋｰﾀｰ_2" localSheetId="0">#REF!</definedName>
    <definedName name="_241ﾊﾟﾈﾙﾋｰﾀｰ_2">#REF!</definedName>
    <definedName name="_241文復_EM_CEE_S">#REF!</definedName>
    <definedName name="_242ﾊﾟﾈﾙﾋｰﾀｰ_3" localSheetId="2">#REF!</definedName>
    <definedName name="_242ﾊﾟﾈﾙﾋｰﾀｰ_3" localSheetId="12">#REF!</definedName>
    <definedName name="_242ﾊﾟﾈﾙﾋｰﾀｰ_3" localSheetId="0">#REF!</definedName>
    <definedName name="_242ﾊﾟﾈﾙﾋｰﾀｰ_3">#REF!</definedName>
    <definedName name="_242文復_EM_EEF">#REF!</definedName>
    <definedName name="_243ひ_1">#REF!</definedName>
    <definedName name="_243文復_EM_FCPEE">#REF!</definedName>
    <definedName name="_244ぴ_1" localSheetId="2">#REF!</definedName>
    <definedName name="_244ぴ_1" localSheetId="12">#REF!</definedName>
    <definedName name="_244ぴ_1" localSheetId="0">#REF!</definedName>
    <definedName name="_244ぴ_1">#REF!</definedName>
    <definedName name="_244文復_EM_FCPEES">#REF!</definedName>
    <definedName name="_245______K" hidden="1">#REF!</definedName>
    <definedName name="_245ひ_2">#REF!</definedName>
    <definedName name="_245文復_EM_FP_C">#REF!</definedName>
    <definedName name="_246__123Graph_AChart_31L" hidden="1">#REF!</definedName>
    <definedName name="_246ぴ_2" localSheetId="2">#REF!</definedName>
    <definedName name="_246ぴ_2" localSheetId="12">#REF!</definedName>
    <definedName name="_246ぴ_2" localSheetId="0">#REF!</definedName>
    <definedName name="_246ぴ_2">#REF!</definedName>
    <definedName name="_246文復_EM_HP">#REF!</definedName>
    <definedName name="_247ひ_3">#REF!</definedName>
    <definedName name="_247文復_EM_IE">#REF!</definedName>
    <definedName name="_248ぴ_3" localSheetId="2">#REF!</definedName>
    <definedName name="_248ぴ_3" localSheetId="12">#REF!</definedName>
    <definedName name="_248ぴ_3" localSheetId="0">#REF!</definedName>
    <definedName name="_248ぴ_3">#REF!</definedName>
    <definedName name="_248文復_EM_TKEE">#REF!</definedName>
    <definedName name="_249ひかくひょう２_1" localSheetId="0">#REF!</definedName>
    <definedName name="_249ひかくひょう２_1">#REF!</definedName>
    <definedName name="_249文復_F･FEP">#REF!</definedName>
    <definedName name="_24Datab" localSheetId="2">#REF!</definedName>
    <definedName name="_24Datab" localSheetId="12">#REF!</definedName>
    <definedName name="_24Datab" localSheetId="0">#REF!</definedName>
    <definedName name="_24Datab">#REF!</definedName>
    <definedName name="_24h61_">#REF!</definedName>
    <definedName name="_24P">#REF!</definedName>
    <definedName name="_24Print_Area" localSheetId="2">#REF!</definedName>
    <definedName name="_24Print_Area" localSheetId="12">#REF!</definedName>
    <definedName name="_24Print_Area" localSheetId="0">#REF!</definedName>
    <definedName name="_24Print_Area">#REF!</definedName>
    <definedName name="_25">#REF!</definedName>
    <definedName name="_25_________________K" hidden="1">#REF!</definedName>
    <definedName name="_25__123Graph_AA_温熱" hidden="1">#REF!</definedName>
    <definedName name="_25__123Graph_AD_温熱" hidden="1">#REF!</definedName>
    <definedName name="_25_00_Datab">#REF!</definedName>
    <definedName name="_25_00_Print_Area">#REF!</definedName>
    <definedName name="_25_0Datab" localSheetId="12">#REF!</definedName>
    <definedName name="_25_0Datab" localSheetId="0">#REF!</definedName>
    <definedName name="_25_0Datab">#REF!</definedName>
    <definedName name="_25_0Print_Area">#REF!</definedName>
    <definedName name="_25_E_3">#REF!</definedName>
    <definedName name="_250______S" hidden="1">#REF!</definedName>
    <definedName name="_250ﾌｧﾝｺｲﾙﾕﾆｯﾄ_1" localSheetId="2">#REF!</definedName>
    <definedName name="_250ﾌｧﾝｺｲﾙﾕﾆｯﾄ_1" localSheetId="12">#REF!</definedName>
    <definedName name="_250ﾌｧﾝｺｲﾙﾕﾆｯﾄ_1" localSheetId="0">#REF!</definedName>
    <definedName name="_250ﾌｧﾝｺｲﾙﾕﾆｯﾄ_1">#REF!</definedName>
    <definedName name="_250文復_F2電線管">#REF!</definedName>
    <definedName name="_251ﾌｧﾝｺｲﾙﾕﾆｯﾄ_2" localSheetId="2">#REF!</definedName>
    <definedName name="_251ﾌｧﾝｺｲﾙﾕﾆｯﾄ_2" localSheetId="12">#REF!</definedName>
    <definedName name="_251ﾌｧﾝｺｲﾙﾕﾆｯﾄ_2" localSheetId="0">#REF!</definedName>
    <definedName name="_251ﾌｧﾝｺｲﾙﾕﾆｯﾄ_2">#REF!</definedName>
    <definedName name="_251文復_TV">#REF!</definedName>
    <definedName name="_252ﾌｧﾝｺｲﾙﾕﾆｯﾄ_3" localSheetId="2">#REF!</definedName>
    <definedName name="_252ﾌｧﾝｺｲﾙﾕﾆｯﾄ_3" localSheetId="12">#REF!</definedName>
    <definedName name="_252ﾌｧﾝｺｲﾙﾕﾆｯﾄ_3" localSheetId="0">#REF!</definedName>
    <definedName name="_252ﾌｧﾝｺｲﾙﾕﾆｯﾄ_3">#REF!</definedName>
    <definedName name="_252文復_UTP">#REF!</definedName>
    <definedName name="_253文復_ｱﾙﾐﾗｯｸ">#REF!</definedName>
    <definedName name="_254文復_ｹｰﾌﾞﾙ札">#REF!</definedName>
    <definedName name="_255____0_K" hidden="1">#REF!</definedName>
    <definedName name="_255フェンス_3" localSheetId="12">#REF!</definedName>
    <definedName name="_255フェンス_3" localSheetId="0">#REF!</definedName>
    <definedName name="_255フェンス_3">#REF!</definedName>
    <definedName name="_255文復_ｺﾝｾﾝﾄ">#REF!</definedName>
    <definedName name="_256ぽ_1" localSheetId="2">#REF!</definedName>
    <definedName name="_256ぽ_1" localSheetId="12">#REF!</definedName>
    <definedName name="_256ぽ_1" localSheetId="0">#REF!</definedName>
    <definedName name="_256ぽ_1">#REF!</definedName>
    <definedName name="_256文復_ｽｲｯﾁ">#REF!</definedName>
    <definedName name="_257ぽ_2" localSheetId="2">#REF!</definedName>
    <definedName name="_257ぽ_2" localSheetId="12">#REF!</definedName>
    <definedName name="_257ぽ_2" localSheetId="0">#REF!</definedName>
    <definedName name="_257ぽ_2">#REF!</definedName>
    <definedName name="_257文復_ﾌﾟﾙﾎﾞｯｸｽ">#REF!</definedName>
    <definedName name="_258ぽ_3" localSheetId="2">#REF!</definedName>
    <definedName name="_258ぽ_3" localSheetId="12">#REF!</definedName>
    <definedName name="_258ぽ_3" localSheetId="0">#REF!</definedName>
    <definedName name="_258ぽ_3">#REF!</definedName>
    <definedName name="_258文復_ﾌﾟﾚｰﾄ">#REF!</definedName>
    <definedName name="_259ボイラー_1" localSheetId="2">#REF!</definedName>
    <definedName name="_259ボイラー_1" localSheetId="12">#REF!</definedName>
    <definedName name="_259ボイラー_1">#REF!</definedName>
    <definedName name="_259文復_ﾎﾞﾀﾝ電話">#REF!</definedName>
    <definedName name="_25h62_">#REF!</definedName>
    <definedName name="_25P">#REF!</definedName>
    <definedName name="_25Print_Area" localSheetId="2">#REF!</definedName>
    <definedName name="_25Print_Area">#REF!</definedName>
    <definedName name="_26">#REF!</definedName>
    <definedName name="_26__123Graph_AA_冷熱" hidden="1">#REF!</definedName>
    <definedName name="_26__123Graph_AD_冷熱" hidden="1">#REF!</definedName>
    <definedName name="_26_00_Datab">#REF!</definedName>
    <definedName name="_26_F_1" localSheetId="0">#REF!</definedName>
    <definedName name="_26_F_1">#REF!</definedName>
    <definedName name="_260____0_S" hidden="1">#REF!</definedName>
    <definedName name="_260ボイラー_2" localSheetId="2">#REF!</definedName>
    <definedName name="_260ボイラー_2" localSheetId="12">#REF!</definedName>
    <definedName name="_260ボイラー_2" localSheetId="0">#REF!</definedName>
    <definedName name="_260ボイラー_2">#REF!</definedName>
    <definedName name="_260文復_ﾓｰﾙﾄﾞ分岐">#REF!</definedName>
    <definedName name="_261ボイラー_3" localSheetId="2">#REF!</definedName>
    <definedName name="_261ボイラー_3" localSheetId="12">#REF!</definedName>
    <definedName name="_261ボイラー_3" localSheetId="0">#REF!</definedName>
    <definedName name="_261ボイラー_3">#REF!</definedName>
    <definedName name="_261文復_ﾗｯｸ亜鉛">#REF!</definedName>
    <definedName name="_262ポンプ_1" localSheetId="2">#REF!</definedName>
    <definedName name="_262ポンプ_1" localSheetId="12">#REF!</definedName>
    <definedName name="_262ポンプ_1" localSheetId="0">#REF!</definedName>
    <definedName name="_262ポンプ_1">#REF!</definedName>
    <definedName name="_262文復_ﾗｯｸ合成樹">#REF!</definedName>
    <definedName name="_263ポンプ_2" localSheetId="2">#REF!</definedName>
    <definedName name="_263ポンプ_2" localSheetId="12">#REF!</definedName>
    <definedName name="_263ポンプ_2">#REF!</definedName>
    <definedName name="_263文復_医療用">#REF!</definedName>
    <definedName name="_264ポンプ_3" localSheetId="2">#REF!</definedName>
    <definedName name="_264ポンプ_3" localSheetId="12">#REF!</definedName>
    <definedName name="_264ポンプ_3">#REF!</definedName>
    <definedName name="_264文復_外灯BOX">#REF!</definedName>
    <definedName name="_265_____K" hidden="1">#REF!</definedName>
    <definedName name="_265ﾏﾝﾎｰﾙﾎﾟﾝﾌﾟ室_1" localSheetId="2">#REF!</definedName>
    <definedName name="_265ﾏﾝﾎｰﾙﾎﾟﾝﾌﾟ室_1" localSheetId="12">#REF!</definedName>
    <definedName name="_265ﾏﾝﾎｰﾙﾎﾟﾝﾌﾟ室_1" localSheetId="0">#REF!</definedName>
    <definedName name="_265ﾏﾝﾎｰﾙﾎﾟﾝﾌﾟ室_1">#REF!</definedName>
    <definedName name="_265文復_学内単価">#REF!</definedName>
    <definedName name="_266ﾏﾝﾎｰﾙﾎﾟﾝﾌﾟ室_2" localSheetId="2">#REF!</definedName>
    <definedName name="_266ﾏﾝﾎｰﾙﾎﾟﾝﾌﾟ室_2" localSheetId="12">#REF!</definedName>
    <definedName name="_266ﾏﾝﾎｰﾙﾎﾟﾝﾌﾟ室_2" localSheetId="0">#REF!</definedName>
    <definedName name="_266ﾏﾝﾎｰﾙﾎﾟﾝﾌﾟ室_2">#REF!</definedName>
    <definedName name="_266文復_基準単価">#REF!</definedName>
    <definedName name="_267ﾏﾝﾎｰﾙﾎﾟﾝﾌﾟ室_3" localSheetId="2">#REF!</definedName>
    <definedName name="_267ﾏﾝﾎｰﾙﾎﾟﾝﾌﾟ室_3" localSheetId="12">#REF!</definedName>
    <definedName name="_267ﾏﾝﾎｰﾙﾎﾟﾝﾌﾟ室_3" localSheetId="0">#REF!</definedName>
    <definedName name="_267ﾏﾝﾎｰﾙﾎﾟﾝﾌﾟ室_3">#REF!</definedName>
    <definedName name="_267文復_金属ﾀﾞｸﾄ">#REF!</definedName>
    <definedName name="_268愛_1" localSheetId="2">#REF!</definedName>
    <definedName name="_268愛_1" localSheetId="12">#REF!</definedName>
    <definedName name="_268愛_1">#REF!</definedName>
    <definedName name="_268文復_呼出">#REF!</definedName>
    <definedName name="_269愛_2" localSheetId="2">#REF!</definedName>
    <definedName name="_269愛_2" localSheetId="12">#REF!</definedName>
    <definedName name="_269愛_2">#REF!</definedName>
    <definedName name="_269文復_高圧端末">#REF!</definedName>
    <definedName name="_26Datab">#REF!</definedName>
    <definedName name="_26h63_">#REF!</definedName>
    <definedName name="_26k17_">#REF!</definedName>
    <definedName name="_26P">#REF!</definedName>
    <definedName name="_27">#REF!</definedName>
    <definedName name="_27__123Graph_AB_温熱" hidden="1">#REF!</definedName>
    <definedName name="_27__123Graph_AUZ_3_4_5製造" hidden="1">#REF!</definedName>
    <definedName name="_27_00_Datab">#REF!</definedName>
    <definedName name="_27_F_2" localSheetId="0">#REF!</definedName>
    <definedName name="_27_F_2">#REF!</definedName>
    <definedName name="_270_____S" hidden="1">#REF!</definedName>
    <definedName name="_270__123Graph_AChart_32L" hidden="1">#REF!</definedName>
    <definedName name="_270愛_3" localSheetId="2">#REF!</definedName>
    <definedName name="_270愛_3" localSheetId="12">#REF!</definedName>
    <definedName name="_270愛_3" localSheetId="0">#REF!</definedName>
    <definedName name="_270愛_3">#REF!</definedName>
    <definedName name="_270文復_手元開閉">#REF!</definedName>
    <definedName name="_271一位代価_1" localSheetId="2">#REF!</definedName>
    <definedName name="_271一位代価_1" localSheetId="12">#REF!</definedName>
    <definedName name="_271一位代価_1" localSheetId="0">#REF!</definedName>
    <definedName name="_271一位代価_1">#REF!</definedName>
    <definedName name="_271文復_照明器具">#REF!</definedName>
    <definedName name="_272一位代価_2" localSheetId="12">#REF!</definedName>
    <definedName name="_272一位代価_2" localSheetId="0">#REF!</definedName>
    <definedName name="_272一位代価_2">#REF!</definedName>
    <definedName name="_272文復_人感">#REF!</definedName>
    <definedName name="_273一位代価_3" localSheetId="2">#REF!</definedName>
    <definedName name="_273一位代価_3" localSheetId="12">#REF!</definedName>
    <definedName name="_273一位代価_3" localSheetId="0">#REF!</definedName>
    <definedName name="_273一位代価_3">#REF!</definedName>
    <definedName name="_273文復_成端処理">#REF!</definedName>
    <definedName name="_274一覧表_1">#N/A</definedName>
    <definedName name="_274文復_接地">#REF!</definedName>
    <definedName name="_275___0_K" hidden="1">#REF!</definedName>
    <definedName name="_275一覧表_2">#N/A</definedName>
    <definedName name="_275文復_線ぴ1">#REF!</definedName>
    <definedName name="_276一覧表_3" localSheetId="2">(#REF!,#REF!,#REF!,#REF!,#REF!,#REF!,#REF!,#REF!)</definedName>
    <definedName name="_276一覧表_3" localSheetId="12">(#REF!,#REF!,#REF!,#REF!,#REF!,#REF!,#REF!,#REF!)</definedName>
    <definedName name="_276一覧表_3" localSheetId="0">(#REF!,#REF!,#REF!,#REF!,#REF!,#REF!,#REF!,#REF!)</definedName>
    <definedName name="_276一覧表_3">(#REF!,#REF!,#REF!,#REF!,#REF!,#REF!,#REF!,#REF!)</definedName>
    <definedName name="_276文復_線ぴ2">#REF!</definedName>
    <definedName name="_277運搬費_1" localSheetId="2">#REF!</definedName>
    <definedName name="_277運搬費_1" localSheetId="12">#REF!</definedName>
    <definedName name="_277運搬費_1" localSheetId="0">#REF!</definedName>
    <definedName name="_277運搬費_1">#REF!</definedName>
    <definedName name="_277文復_地中">#REF!</definedName>
    <definedName name="_278運搬費_2" localSheetId="2">#REF!</definedName>
    <definedName name="_278運搬費_2" localSheetId="12">#REF!</definedName>
    <definedName name="_278運搬費_2" localSheetId="0">#REF!</definedName>
    <definedName name="_278運搬費_2">#REF!</definedName>
    <definedName name="_278文復_地中箱">#REF!</definedName>
    <definedName name="_279運搬費_3" localSheetId="2">#REF!</definedName>
    <definedName name="_279運搬費_3" localSheetId="12">#REF!</definedName>
    <definedName name="_279運搬費_3" localSheetId="0">#REF!</definedName>
    <definedName name="_279運搬費_3">#REF!</definedName>
    <definedName name="_279文復_通信成端">#REF!</definedName>
    <definedName name="_27Datab">#REF!</definedName>
    <definedName name="_27h64_">#REF!</definedName>
    <definedName name="_27P">#REF!</definedName>
    <definedName name="_28">#REF!</definedName>
    <definedName name="_28__123Graph_AB_冷熱" hidden="1">#REF!</definedName>
    <definedName name="_28__123Graph_AUZ_6_7_8_9製造" hidden="1">#REF!</definedName>
    <definedName name="_28_0Print_Area" localSheetId="12">#REF!</definedName>
    <definedName name="_28_0Print_Area">#REF!</definedName>
    <definedName name="_28_F_3">#REF!</definedName>
    <definedName name="_280___0_S" hidden="1">#REF!</definedName>
    <definedName name="_280衛生器具_1" localSheetId="2">#REF!</definedName>
    <definedName name="_280衛生器具_1" localSheetId="12">#REF!</definedName>
    <definedName name="_280衛生器具_1" localSheetId="0">#REF!</definedName>
    <definedName name="_280衛生器具_1">#REF!</definedName>
    <definedName name="_280文復_電線管">#REF!</definedName>
    <definedName name="_281衛生器具_2" localSheetId="2">#REF!</definedName>
    <definedName name="_281衛生器具_2" localSheetId="12">#REF!</definedName>
    <definedName name="_281衛生器具_2" localSheetId="0">#REF!</definedName>
    <definedName name="_281衛生器具_2">#REF!</definedName>
    <definedName name="_281文復_塗装">#REF!</definedName>
    <definedName name="_282衛生器具_3" localSheetId="2">#REF!</definedName>
    <definedName name="_282衛生器具_3" localSheetId="12">#REF!</definedName>
    <definedName name="_282衛生器具_3" localSheetId="0">#REF!</definedName>
    <definedName name="_282衛生器具_3">#REF!</definedName>
    <definedName name="_282文復_土工">#REF!</definedName>
    <definedName name="_283塩ビ製ｲﾝﾊﾞｰﾄ桝_1" localSheetId="2">#REF!</definedName>
    <definedName name="_283塩ビ製ｲﾝﾊﾞｰﾄ桝_1" localSheetId="12">#REF!</definedName>
    <definedName name="_283塩ビ製ｲﾝﾊﾞｰﾄ桝_1">#REF!</definedName>
    <definedName name="_283文復_同軸">#REF!</definedName>
    <definedName name="_284塩ビ製ｲﾝﾊﾞｰﾄ桝_2" localSheetId="2">#REF!</definedName>
    <definedName name="_284塩ビ製ｲﾝﾊﾞｰﾄ桝_2" localSheetId="12">#REF!</definedName>
    <definedName name="_284塩ビ製ｲﾝﾊﾞｰﾄ桝_2">#REF!</definedName>
    <definedName name="_284文復_道入線">#REF!</definedName>
    <definedName name="_285K" hidden="1">#REF!</definedName>
    <definedName name="_285塩ビ製ｲﾝﾊﾞｰﾄ桝_3" localSheetId="2">#REF!</definedName>
    <definedName name="_285塩ビ製ｲﾝﾊﾞｰﾄ桝_3" localSheetId="12">#REF!</definedName>
    <definedName name="_285塩ビ製ｲﾝﾊﾞｰﾄ桝_3" localSheetId="0">#REF!</definedName>
    <definedName name="_285塩ビ製ｲﾝﾊﾞｰﾄ桝_3">#REF!</definedName>
    <definedName name="_285文復_分電盤樹">#REF!</definedName>
    <definedName name="_286塩素低率_1" localSheetId="2">#REF!</definedName>
    <definedName name="_286塩素低率_1" localSheetId="12">#REF!</definedName>
    <definedName name="_286塩素低率_1" localSheetId="0">#REF!</definedName>
    <definedName name="_286塩素低率_1">#REF!</definedName>
    <definedName name="_286文復_変電">#REF!</definedName>
    <definedName name="_287塩素低率_2" localSheetId="2">#REF!</definedName>
    <definedName name="_287塩素低率_2" localSheetId="12">#REF!</definedName>
    <definedName name="_287塩素低率_2" localSheetId="0">#REF!</definedName>
    <definedName name="_287塩素低率_2">#REF!</definedName>
    <definedName name="_287文復_放送">#REF!</definedName>
    <definedName name="_288塩素低率_3" localSheetId="2">#REF!</definedName>
    <definedName name="_288塩素低率_3" localSheetId="12">#REF!</definedName>
    <definedName name="_288塩素低率_3">#REF!</definedName>
    <definedName name="_288文復_防災">#REF!</definedName>
    <definedName name="_289屋根_1">#REF!</definedName>
    <definedName name="_28Datab">#REF!</definedName>
    <definedName name="_28h71_">#REF!</definedName>
    <definedName name="_28P">#REF!</definedName>
    <definedName name="_28Print_Area">#REF!</definedName>
    <definedName name="_29">#REF!</definedName>
    <definedName name="_29__123Graph_AC_温熱" hidden="1">#REF!</definedName>
    <definedName name="_29__123Graph_AWZ_1_製造" hidden="1">#REF!</definedName>
    <definedName name="_29_0Print_Area" localSheetId="12">#REF!</definedName>
    <definedName name="_29_0Print_Area" localSheetId="0">#REF!</definedName>
    <definedName name="_29_0Print_Area">#REF!</definedName>
    <definedName name="_29_Fill_1" localSheetId="2">#REF!</definedName>
    <definedName name="_29_Fill_1" localSheetId="12">#REF!</definedName>
    <definedName name="_29_Fill_1" localSheetId="0">#REF!</definedName>
    <definedName name="_29_Fill_1">#REF!</definedName>
    <definedName name="_290S" hidden="1">#REF!</definedName>
    <definedName name="_290屋根_2">#REF!</definedName>
    <definedName name="_291屋根_3">#REF!</definedName>
    <definedName name="_292温風暖房機_1" localSheetId="2">#REF!</definedName>
    <definedName name="_292温風暖房機_1" localSheetId="12">#REF!</definedName>
    <definedName name="_292温風暖房機_1" localSheetId="0">#REF!</definedName>
    <definedName name="_292温風暖房機_1">#REF!</definedName>
    <definedName name="_293温風暖房機_2" localSheetId="2">#REF!</definedName>
    <definedName name="_293温風暖房機_2" localSheetId="12">#REF!</definedName>
    <definedName name="_293温風暖房機_2" localSheetId="0">#REF!</definedName>
    <definedName name="_293温風暖房機_2">#REF!</definedName>
    <definedName name="_294__123Graph_AChart_3I" hidden="1">#REF!</definedName>
    <definedName name="_294温風暖房機_3" localSheetId="2">#REF!</definedName>
    <definedName name="_294温風暖房機_3" localSheetId="12">#REF!</definedName>
    <definedName name="_294温風暖房機_3" localSheetId="0">#REF!</definedName>
    <definedName name="_294温風暖房機_3">#REF!</definedName>
    <definedName name="_295_0_K" hidden="1">#REF!</definedName>
    <definedName name="_295仮囲い_1" localSheetId="2">#REF!</definedName>
    <definedName name="_295仮囲い_1" localSheetId="12">#REF!</definedName>
    <definedName name="_295仮囲い_1" localSheetId="0">#REF!</definedName>
    <definedName name="_295仮囲い_1">#REF!</definedName>
    <definedName name="_296仮囲い_2" localSheetId="12">#REF!</definedName>
    <definedName name="_296仮囲い_2" localSheetId="0">#REF!</definedName>
    <definedName name="_296仮囲い_2">#REF!</definedName>
    <definedName name="_297仮囲い_3" localSheetId="2">#REF!</definedName>
    <definedName name="_297仮囲い_3" localSheetId="12">#REF!</definedName>
    <definedName name="_297仮囲い_3" localSheetId="0">#REF!</definedName>
    <definedName name="_297仮囲い_3">#REF!</definedName>
    <definedName name="_298仮囲い代価_1" localSheetId="12">#REF!</definedName>
    <definedName name="_298仮囲い代価_1" localSheetId="0">#REF!</definedName>
    <definedName name="_298仮囲い代価_1">#REF!</definedName>
    <definedName name="_299仮囲い代価_2" localSheetId="12">#REF!</definedName>
    <definedName name="_299仮囲い代価_2" localSheetId="0">#REF!</definedName>
    <definedName name="_299仮囲い代価_2">#REF!</definedName>
    <definedName name="_29h72_">#REF!</definedName>
    <definedName name="_29P">#REF!</definedName>
    <definedName name="_29Print_Area">#N/A</definedName>
    <definedName name="_2A_1">#REF!</definedName>
    <definedName name="_2A_2" localSheetId="9">#REF!</definedName>
    <definedName name="_2A_2">#REF!</definedName>
    <definedName name="_2A00">#REF!</definedName>
    <definedName name="_2A1_" localSheetId="9">#REF!</definedName>
    <definedName name="_2A1_">#REF!</definedName>
    <definedName name="_2D" localSheetId="2">#REF!</definedName>
    <definedName name="_2D" localSheetId="12">#REF!</definedName>
    <definedName name="_2D" localSheetId="0">#REF!</definedName>
    <definedName name="_2D">#REF!</definedName>
    <definedName name="_2Datab">#REF!</definedName>
    <definedName name="_2ｆ１３_">#REF!</definedName>
    <definedName name="_2K" hidden="1">#REF!</definedName>
    <definedName name="_2N">#REF!</definedName>
    <definedName name="_2P" localSheetId="2">#REF!</definedName>
    <definedName name="_2P" localSheetId="12">#REF!</definedName>
    <definedName name="_2P" localSheetId="0">#REF!</definedName>
    <definedName name="_2P">#REF!</definedName>
    <definedName name="_2Print_Area" localSheetId="2">#REF!</definedName>
    <definedName name="_2Print_Area" localSheetId="12">#REF!</definedName>
    <definedName name="_2Print_Area" localSheetId="0">#REF!</definedName>
    <definedName name="_2Print_Area">#REF!</definedName>
    <definedName name="_2Print_Area_02">#REF!</definedName>
    <definedName name="_2Print_Area_03">#REF!</definedName>
    <definedName name="_2ページまで">#REF!</definedName>
    <definedName name="_2月">#REF!</definedName>
    <definedName name="_2号館増築空調設備" localSheetId="9">#REF!</definedName>
    <definedName name="_2号館増築空調設備">#REF!</definedName>
    <definedName name="_2号館増築暖房設備" localSheetId="9">#REF!</definedName>
    <definedName name="_2号館増築暖房設備">#REF!</definedName>
    <definedName name="_2号深井戸" localSheetId="9">#REF!</definedName>
    <definedName name="_2号深井戸">#REF!</definedName>
    <definedName name="_2次集計" localSheetId="2">#REF!</definedName>
    <definedName name="_2次集計" localSheetId="12">#REF!</definedName>
    <definedName name="_2次集計">#REF!</definedName>
    <definedName name="_3" localSheetId="2">#REF!</definedName>
    <definedName name="_3" localSheetId="12">#REF!</definedName>
    <definedName name="_3" localSheetId="0">#REF!</definedName>
    <definedName name="_3">#REF!</definedName>
    <definedName name="_3_??_Datab">#REF!</definedName>
    <definedName name="_3_??_Print_Area_8">#REF!</definedName>
    <definedName name="_3___1" localSheetId="2">#REF!</definedName>
    <definedName name="_3___1" localSheetId="12">#REF!</definedName>
    <definedName name="_3___1">#REF!</definedName>
    <definedName name="_3__123Graph_AA_冷熱" hidden="1">#REF!</definedName>
    <definedName name="_3__123Graph_Xｸﾞﾗﾌ_1" hidden="1">#REF!</definedName>
    <definedName name="_3_00_Datab" localSheetId="2">#REF!</definedName>
    <definedName name="_3_00_Datab" localSheetId="12">#REF!</definedName>
    <definedName name="_3_00_Datab">#REF!</definedName>
    <definedName name="_3_00_Print_Area" localSheetId="2">#REF!</definedName>
    <definedName name="_3_00_Print_Area" localSheetId="12">#REF!</definedName>
    <definedName name="_3_00_Print_Area">#REF!</definedName>
    <definedName name="_3_0Datab" localSheetId="2">#REF!</definedName>
    <definedName name="_3_0Datab" localSheetId="12">#REF!</definedName>
    <definedName name="_3_0Datab" localSheetId="0">#REF!</definedName>
    <definedName name="_3_0Datab">#REF!</definedName>
    <definedName name="_30">#REF!</definedName>
    <definedName name="_30_________________S" hidden="1">#REF!</definedName>
    <definedName name="_30__123Graph_AC_冷熱" hidden="1">#REF!</definedName>
    <definedName name="_30__123Graph_Aｸﾞﾗﾌ_1" hidden="1">#REF!</definedName>
    <definedName name="_30_Fill_2" localSheetId="12">#REF!</definedName>
    <definedName name="_30_Fill_2" localSheetId="0">#REF!</definedName>
    <definedName name="_30_Fill_2">#REF!</definedName>
    <definedName name="_300_0_S" hidden="1">#REF!</definedName>
    <definedName name="_300仮囲い代価_3" localSheetId="12">#REF!</definedName>
    <definedName name="_300仮囲い代価_3">#REF!</definedName>
    <definedName name="_301仮設_1" localSheetId="12">#REF!</definedName>
    <definedName name="_301仮設_1">#REF!</definedName>
    <definedName name="_302仮設_2" localSheetId="12">#REF!</definedName>
    <definedName name="_302仮設_2">#REF!</definedName>
    <definedName name="_303仮設_3" localSheetId="12">#REF!</definedName>
    <definedName name="_303仮設_3">#REF!</definedName>
    <definedName name="_304解体_1" localSheetId="12">#REF!</definedName>
    <definedName name="_304解体_1">#REF!</definedName>
    <definedName name="_305解体_2" localSheetId="12">#REF!</definedName>
    <definedName name="_305解体_2">#REF!</definedName>
    <definedName name="_306解体_3" localSheetId="12">#REF!</definedName>
    <definedName name="_306解体_3">#REF!</definedName>
    <definedName name="_307解体工事_1" localSheetId="12">#REF!</definedName>
    <definedName name="_307解体工事_1">#REF!</definedName>
    <definedName name="_308解体工事_2" localSheetId="12">#REF!</definedName>
    <definedName name="_308解体工事_2">#REF!</definedName>
    <definedName name="_309解体工事_3" localSheetId="12">#REF!</definedName>
    <definedName name="_309解体工事_3">#REF!</definedName>
    <definedName name="_30h73_">#REF!</definedName>
    <definedName name="_30P">#REF!</definedName>
    <definedName name="_30p1_">#REF!</definedName>
    <definedName name="_30Print_Area" localSheetId="2">#REF!</definedName>
    <definedName name="_30Print_Area" localSheetId="12">#REF!</definedName>
    <definedName name="_30Print_Area" localSheetId="0">#REF!</definedName>
    <definedName name="_30Print_Area">#REF!</definedName>
    <definedName name="_31">#N/A</definedName>
    <definedName name="_31__123Graph_Aｸﾞﾗﾌ_10" hidden="1">#REF!</definedName>
    <definedName name="_31_00_Print_Area">#REF!</definedName>
    <definedName name="_31_Fill_3" localSheetId="2">#REF!</definedName>
    <definedName name="_31_Fill_3" localSheetId="12">#REF!</definedName>
    <definedName name="_31_Fill_3" localSheetId="0">#REF!</definedName>
    <definedName name="_31_Fill_3">#REF!</definedName>
    <definedName name="_310解体撤去工事_1" localSheetId="12">#REF!</definedName>
    <definedName name="_310解体撤去工事_1" localSheetId="0">#REF!</definedName>
    <definedName name="_310解体撤去工事_1">#REF!</definedName>
    <definedName name="_311解体撤去工事_2" localSheetId="12">#REF!</definedName>
    <definedName name="_311解体撤去工事_2" localSheetId="0">#REF!</definedName>
    <definedName name="_311解体撤去工事_2">#REF!</definedName>
    <definedName name="_312解体撤去工事_3" localSheetId="12">#REF!</definedName>
    <definedName name="_312解体撤去工事_3">#REF!</definedName>
    <definedName name="_313改修諸経費_1" localSheetId="12">#REF!</definedName>
    <definedName name="_313改修諸経費_1">#REF!</definedName>
    <definedName name="_314改修諸経費_2" localSheetId="12">#REF!</definedName>
    <definedName name="_314改修諸経費_2">#REF!</definedName>
    <definedName name="_315改修諸経費_3" localSheetId="12">#REF!</definedName>
    <definedName name="_315改修諸経費_3">#REF!</definedName>
    <definedName name="_316外交_1">#REF!</definedName>
    <definedName name="_317外交_2">#REF!</definedName>
    <definedName name="_318__123Graph_AChart_4I" hidden="1">#REF!</definedName>
    <definedName name="_318外交_3">#REF!</definedName>
    <definedName name="_319外構工事_1" localSheetId="12">#REF!</definedName>
    <definedName name="_319外構工事_1" localSheetId="0">#REF!</definedName>
    <definedName name="_319外構工事_1">#REF!</definedName>
    <definedName name="_31Datab" localSheetId="12">#REF!</definedName>
    <definedName name="_31Datab" localSheetId="0">#REF!</definedName>
    <definedName name="_31Datab">#REF!</definedName>
    <definedName name="_31h74_">#REF!</definedName>
    <definedName name="_31P">#REF!</definedName>
    <definedName name="_32">#N/A</definedName>
    <definedName name="_32__123Graph_Aｸﾞﾗﾌ_11" hidden="1">#REF!</definedName>
    <definedName name="_32_00_Print_Area">#REF!</definedName>
    <definedName name="_32_i_1" localSheetId="2">#REF!</definedName>
    <definedName name="_32_i_1" localSheetId="12">#REF!</definedName>
    <definedName name="_32_i_1" localSheetId="0">#REF!</definedName>
    <definedName name="_32_i_1">#REF!</definedName>
    <definedName name="_320外構工事_2" localSheetId="12">#REF!</definedName>
    <definedName name="_320外構工事_2" localSheetId="0">#REF!</definedName>
    <definedName name="_320外構工事_2">#REF!</definedName>
    <definedName name="_321外構工事_3" localSheetId="12">#REF!</definedName>
    <definedName name="_321外構工事_3" localSheetId="0">#REF!</definedName>
    <definedName name="_321外構工事_3">#REF!</definedName>
    <definedName name="_322幹線設備工事_1" localSheetId="0">#REF!</definedName>
    <definedName name="_322幹線設備工事_1">#REF!</definedName>
    <definedName name="_323幹線設備工事_2" localSheetId="0">#REF!</definedName>
    <definedName name="_323幹線設備工事_2">#REF!</definedName>
    <definedName name="_324幹線設備工事_3">#REF!</definedName>
    <definedName name="_325換気扇_1" localSheetId="2">#REF!</definedName>
    <definedName name="_325換気扇_1" localSheetId="12">#REF!</definedName>
    <definedName name="_325換気扇_1" localSheetId="0">#REF!</definedName>
    <definedName name="_325換気扇_1">#REF!</definedName>
    <definedName name="_326換気扇_2" localSheetId="2">#REF!</definedName>
    <definedName name="_326換気扇_2" localSheetId="12">#REF!</definedName>
    <definedName name="_326換気扇_2" localSheetId="0">#REF!</definedName>
    <definedName name="_326換気扇_2">#REF!</definedName>
    <definedName name="_327換気扇_3" localSheetId="2">#REF!</definedName>
    <definedName name="_327換気扇_3" localSheetId="12">#REF!</definedName>
    <definedName name="_327換気扇_3" localSheetId="0">#REF!</definedName>
    <definedName name="_327換気扇_3">#REF!</definedName>
    <definedName name="_328管径_1" localSheetId="0">#REF!</definedName>
    <definedName name="_328管径_1">#REF!</definedName>
    <definedName name="_329管径_2" localSheetId="0">#REF!</definedName>
    <definedName name="_329管径_2">#REF!</definedName>
    <definedName name="_32P">#REF!</definedName>
    <definedName name="_32W2_">#REF!</definedName>
    <definedName name="_32文復_06EM_CE">#REF!</definedName>
    <definedName name="_33">#N/A</definedName>
    <definedName name="_33__123Graph_Aｸﾞﾗﾌ_12" hidden="1">#REF!</definedName>
    <definedName name="_33_i_2" localSheetId="2">#REF!</definedName>
    <definedName name="_33_i_2" localSheetId="12">#REF!</definedName>
    <definedName name="_33_i_2" localSheetId="0">#REF!</definedName>
    <definedName name="_33_i_2">#REF!</definedName>
    <definedName name="_330管径_3">#REF!</definedName>
    <definedName name="_331管径2_1" localSheetId="0">#REF!</definedName>
    <definedName name="_331管径2_1">#REF!</definedName>
    <definedName name="_332管径2_2" localSheetId="0">#REF!</definedName>
    <definedName name="_332管径2_2">#REF!</definedName>
    <definedName name="_333管径2_3">#REF!</definedName>
    <definedName name="_334管理棟基礎工_1" localSheetId="2">#REF!</definedName>
    <definedName name="_334管理棟基礎工_1" localSheetId="12">#REF!</definedName>
    <definedName name="_334管理棟基礎工_1" localSheetId="0">#REF!</definedName>
    <definedName name="_334管理棟基礎工_1">#REF!</definedName>
    <definedName name="_335管理棟基礎工_2" localSheetId="2">#REF!</definedName>
    <definedName name="_335管理棟基礎工_2" localSheetId="12">#REF!</definedName>
    <definedName name="_335管理棟基礎工_2" localSheetId="0">#REF!</definedName>
    <definedName name="_335管理棟基礎工_2">#REF!</definedName>
    <definedName name="_336管理棟基礎工_3" localSheetId="2">#REF!</definedName>
    <definedName name="_336管理棟基礎工_3" localSheetId="12">#REF!</definedName>
    <definedName name="_336管理棟基礎工_3" localSheetId="0">#REF!</definedName>
    <definedName name="_336管理棟基礎工_3">#REF!</definedName>
    <definedName name="_337管理棟土工_1" localSheetId="2">#REF!</definedName>
    <definedName name="_337管理棟土工_1" localSheetId="12">#REF!</definedName>
    <definedName name="_337管理棟土工_1">#REF!</definedName>
    <definedName name="_338管理棟土工_2" localSheetId="2">#REF!</definedName>
    <definedName name="_338管理棟土工_2" localSheetId="12">#REF!</definedName>
    <definedName name="_338管理棟土工_2">#REF!</definedName>
    <definedName name="_339管理棟土工_3" localSheetId="2">#REF!</definedName>
    <definedName name="_339管理棟土工_3" localSheetId="12">#REF!</definedName>
    <definedName name="_339管理棟土工_3">#REF!</definedName>
    <definedName name="_33Datab" localSheetId="2">#REF!</definedName>
    <definedName name="_33Datab" localSheetId="12">#REF!</definedName>
    <definedName name="_33Datab">#REF!</definedName>
    <definedName name="_33P">#REF!</definedName>
    <definedName name="_34">#N/A</definedName>
    <definedName name="_34__123Graph_Aｸﾞﾗﾌ_13" hidden="1">#REF!</definedName>
    <definedName name="_34_I_3">#REF!</definedName>
    <definedName name="_342__123Graph_AChart_5J" hidden="1">#REF!</definedName>
    <definedName name="_342基礎_3" localSheetId="12">#REF!</definedName>
    <definedName name="_342基礎_3" localSheetId="0">#REF!</definedName>
    <definedName name="_342基礎_3">#REF!</definedName>
    <definedName name="_343給湯器_湯沸器_1" localSheetId="2">#REF!</definedName>
    <definedName name="_343給湯器_湯沸器_1" localSheetId="12">#REF!</definedName>
    <definedName name="_343給湯器_湯沸器_1" localSheetId="0">#REF!</definedName>
    <definedName name="_343給湯器_湯沸器_1">#REF!</definedName>
    <definedName name="_344給湯器_湯沸器_2" localSheetId="2">#REF!</definedName>
    <definedName name="_344給湯器_湯沸器_2" localSheetId="12">#REF!</definedName>
    <definedName name="_344給湯器_湯沸器_2" localSheetId="0">#REF!</definedName>
    <definedName name="_344給湯器_湯沸器_2">#REF!</definedName>
    <definedName name="_345給湯器_湯沸器_3" localSheetId="2">#REF!</definedName>
    <definedName name="_345給湯器_湯沸器_3" localSheetId="12">#REF!</definedName>
    <definedName name="_345給湯器_湯沸器_3" localSheetId="0">#REF!</definedName>
    <definedName name="_345給湯器_湯沸器_3">#REF!</definedName>
    <definedName name="_346距離_1" localSheetId="0">#REF!</definedName>
    <definedName name="_346距離_1">#REF!</definedName>
    <definedName name="_347距離_2" localSheetId="0">#REF!</definedName>
    <definedName name="_347距離_2">#REF!</definedName>
    <definedName name="_348距離_3">#REF!</definedName>
    <definedName name="_349距離2_1" localSheetId="0">#REF!</definedName>
    <definedName name="_349距離2_1">#REF!</definedName>
    <definedName name="_34P">#REF!</definedName>
    <definedName name="_34Print_Area">#REF!</definedName>
    <definedName name="_34Print_Area_02">#REF!</definedName>
    <definedName name="_34文復_06EM_CE_T">#REF!</definedName>
    <definedName name="_35">#REF!</definedName>
    <definedName name="_35_______________0_K" hidden="1">#REF!</definedName>
    <definedName name="_35__123Graph_Aｸﾞﾗﾌ_14" hidden="1">#REF!</definedName>
    <definedName name="_35_0Datab">#REF!</definedName>
    <definedName name="_35_J_1" localSheetId="2">#REF!</definedName>
    <definedName name="_35_J_1" localSheetId="12">#REF!</definedName>
    <definedName name="_35_J_1" localSheetId="0">#REF!</definedName>
    <definedName name="_35_J_1">#REF!</definedName>
    <definedName name="_350距離2_2" localSheetId="0">#REF!</definedName>
    <definedName name="_350距離2_2">#REF!</definedName>
    <definedName name="_351距離2_3">#REF!</definedName>
    <definedName name="_352金属_1">#REF!</definedName>
    <definedName name="_353金属_2">#REF!</definedName>
    <definedName name="_354金属_3">#REF!</definedName>
    <definedName name="_355金属建具_1">#REF!</definedName>
    <definedName name="_356金属建具_2">#REF!</definedName>
    <definedName name="_357金属建具_3">#REF!</definedName>
    <definedName name="_358計算_1" localSheetId="0">#REF!</definedName>
    <definedName name="_358計算_1">#REF!</definedName>
    <definedName name="_359計算_2" localSheetId="0">#REF!</definedName>
    <definedName name="_359計算_2">#REF!</definedName>
    <definedName name="_35P">#REF!</definedName>
    <definedName name="_36">#REF!</definedName>
    <definedName name="_36__123Graph_Aｸﾞﾗﾌ_15" hidden="1">#REF!</definedName>
    <definedName name="_36_J_2" localSheetId="2">#REF!</definedName>
    <definedName name="_36_J_2" localSheetId="12">#REF!</definedName>
    <definedName name="_36_J_2" localSheetId="0">#REF!</definedName>
    <definedName name="_36_J_2">#REF!</definedName>
    <definedName name="_360計算_3">#REF!</definedName>
    <definedName name="_361計算2_1" localSheetId="0">#REF!</definedName>
    <definedName name="_361計算2_1">#REF!</definedName>
    <definedName name="_362計算2_2" localSheetId="0">#REF!</definedName>
    <definedName name="_362計算2_2">#REF!</definedName>
    <definedName name="_363計算2_3">#REF!</definedName>
    <definedName name="_364計算書P1_1" localSheetId="2">#REF!</definedName>
    <definedName name="_364計算書P1_1" localSheetId="12">#REF!</definedName>
    <definedName name="_364計算書P1_1" localSheetId="0">#REF!</definedName>
    <definedName name="_364計算書P1_1">#REF!</definedName>
    <definedName name="_365計算書P1_2" localSheetId="2">#REF!</definedName>
    <definedName name="_365計算書P1_2" localSheetId="12">#REF!</definedName>
    <definedName name="_365計算書P1_2" localSheetId="0">#REF!</definedName>
    <definedName name="_365計算書P1_2">#REF!</definedName>
    <definedName name="_366__123Graph_AChart_6J" hidden="1">#REF!</definedName>
    <definedName name="_366計算書P1_3" localSheetId="2">#REF!</definedName>
    <definedName name="_366計算書P1_3" localSheetId="12">#REF!</definedName>
    <definedName name="_366計算書P1_3" localSheetId="0">#REF!</definedName>
    <definedName name="_366計算書P1_3">#REF!</definedName>
    <definedName name="_367計算書P2_1" localSheetId="2">#REF!</definedName>
    <definedName name="_367計算書P2_1" localSheetId="12">#REF!</definedName>
    <definedName name="_367計算書P2_1">#REF!</definedName>
    <definedName name="_368計算書P2_2" localSheetId="2">#REF!</definedName>
    <definedName name="_368計算書P2_2" localSheetId="12">#REF!</definedName>
    <definedName name="_368計算書P2_2">#REF!</definedName>
    <definedName name="_369計算書P2_3" localSheetId="2">#REF!</definedName>
    <definedName name="_369計算書P2_3" localSheetId="12">#REF!</definedName>
    <definedName name="_369計算書P2_3">#REF!</definedName>
    <definedName name="_36P">#REF!</definedName>
    <definedName name="_36Print_Area" localSheetId="2">#REF!</definedName>
    <definedName name="_36Print_Area" localSheetId="12">#REF!</definedName>
    <definedName name="_36Print_Area">#REF!</definedName>
    <definedName name="_36文復_6KEM_CE_T">#REF!</definedName>
    <definedName name="_37">#REF!</definedName>
    <definedName name="_37__123Graph_Aｸﾞﾗﾌ_16" hidden="1">#REF!</definedName>
    <definedName name="_37_J_3">#REF!</definedName>
    <definedName name="_370計算書P3_1" localSheetId="2">#REF!</definedName>
    <definedName name="_370計算書P3_1" localSheetId="12">#REF!</definedName>
    <definedName name="_370計算書P3_1" localSheetId="0">#REF!</definedName>
    <definedName name="_370計算書P3_1">#REF!</definedName>
    <definedName name="_371計算書P3_2" localSheetId="2">#REF!</definedName>
    <definedName name="_371計算書P3_2" localSheetId="12">#REF!</definedName>
    <definedName name="_371計算書P3_2" localSheetId="0">#REF!</definedName>
    <definedName name="_371計算書P3_2">#REF!</definedName>
    <definedName name="_372計算書P3_3" localSheetId="2">#REF!</definedName>
    <definedName name="_372計算書P3_3" localSheetId="12">#REF!</definedName>
    <definedName name="_372計算書P3_3" localSheetId="0">#REF!</definedName>
    <definedName name="_372計算書P3_3">#REF!</definedName>
    <definedName name="_373計算書P4_1" localSheetId="2">#REF!</definedName>
    <definedName name="_373計算書P4_1" localSheetId="12">#REF!</definedName>
    <definedName name="_373計算書P4_1">#REF!</definedName>
    <definedName name="_374計算書P4_2" localSheetId="2">#REF!</definedName>
    <definedName name="_374計算書P4_2" localSheetId="12">#REF!</definedName>
    <definedName name="_374計算書P4_2">#REF!</definedName>
    <definedName name="_375計算書P4_3" localSheetId="2">#REF!</definedName>
    <definedName name="_375計算書P4_3" localSheetId="12">#REF!</definedName>
    <definedName name="_375計算書P4_3">#REF!</definedName>
    <definedName name="_376見積比較_1" localSheetId="2">#REF!</definedName>
    <definedName name="_376見積比較_1" localSheetId="12">#REF!</definedName>
    <definedName name="_376見積比較_1">#REF!</definedName>
    <definedName name="_377見積比較_2" localSheetId="12">#REF!</definedName>
    <definedName name="_377見積比較_2" localSheetId="0">#REF!</definedName>
    <definedName name="_377見積比較_2">#REF!</definedName>
    <definedName name="_378見積比較_3" localSheetId="2">#REF!</definedName>
    <definedName name="_378見積比較_3" localSheetId="12">#REF!</definedName>
    <definedName name="_378見積比較_3" localSheetId="0">#REF!</definedName>
    <definedName name="_378見積比較_3">#REF!</definedName>
    <definedName name="_379工_事_名_称____株シバタ医理科青森_1" localSheetId="2">#REF!</definedName>
    <definedName name="_379工_事_名_称____株シバタ医理科青森_1" localSheetId="12">#REF!</definedName>
    <definedName name="_379工_事_名_称____株シバタ医理科青森_1" localSheetId="0">#REF!</definedName>
    <definedName name="_379工_事_名_称____株シバタ医理科青森_1">#REF!</definedName>
    <definedName name="_37P">#REF!</definedName>
    <definedName name="_37Print_Area">#REF!</definedName>
    <definedName name="_37Print_Area_03">#REF!</definedName>
    <definedName name="_38">#REF!</definedName>
    <definedName name="_38__123Graph_Aｸﾞﾗﾌ_2" hidden="1">#REF!</definedName>
    <definedName name="_38_0Datab">#REF!</definedName>
    <definedName name="_38_K_1" localSheetId="2">#REF!</definedName>
    <definedName name="_38_K_1" localSheetId="12">#REF!</definedName>
    <definedName name="_38_K_1" localSheetId="0">#REF!</definedName>
    <definedName name="_38_K_1">#REF!</definedName>
    <definedName name="_380工_事_名_称____株シバタ医理科青森_2" localSheetId="2">#REF!</definedName>
    <definedName name="_380工_事_名_称____株シバタ医理科青森_2" localSheetId="12">#REF!</definedName>
    <definedName name="_380工_事_名_称____株シバタ医理科青森_2" localSheetId="0">#REF!</definedName>
    <definedName name="_380工_事_名_称____株シバタ医理科青森_2">#REF!</definedName>
    <definedName name="_381工_事_名_称____株シバタ医理科青森_3" localSheetId="12">#REF!</definedName>
    <definedName name="_381工_事_名_称____株シバタ医理科青森_3" localSheetId="0">#REF!</definedName>
    <definedName name="_381工_事_名_称____株シバタ医理科青森_3">#REF!</definedName>
    <definedName name="_382杭工事_1" localSheetId="12">#REF!</definedName>
    <definedName name="_382杭工事_1" localSheetId="0">#REF!</definedName>
    <definedName name="_382杭工事_1">#REF!</definedName>
    <definedName name="_383杭打_1">#REF!</definedName>
    <definedName name="_384杭打_2">#REF!</definedName>
    <definedName name="_385杭打_3">#REF!</definedName>
    <definedName name="_386杭打工事_1" localSheetId="12">#REF!</definedName>
    <definedName name="_386杭打工事_1" localSheetId="0">#REF!</definedName>
    <definedName name="_386杭打工事_1">#REF!</definedName>
    <definedName name="_387杭打工事_2" localSheetId="12">#REF!</definedName>
    <definedName name="_387杭打工事_2" localSheetId="0">#REF!</definedName>
    <definedName name="_387杭打工事_2">#REF!</definedName>
    <definedName name="_388杭打工事_3" localSheetId="12">#REF!</definedName>
    <definedName name="_388杭打工事_3" localSheetId="0">#REF!</definedName>
    <definedName name="_388杭打工事_3">#REF!</definedName>
    <definedName name="_389合計_1" localSheetId="2">#REF!</definedName>
    <definedName name="_389合計_1" localSheetId="12">#REF!</definedName>
    <definedName name="_389合計_1" localSheetId="0">#REF!</definedName>
    <definedName name="_389合計_1">#REF!</definedName>
    <definedName name="_38P">#REF!</definedName>
    <definedName name="_38文復_AE">#REF!</definedName>
    <definedName name="_39">#REF!</definedName>
    <definedName name="_39__123Graph_Aｸﾞﾗﾌ_3" hidden="1">#REF!</definedName>
    <definedName name="_39_0Datab">#REF!</definedName>
    <definedName name="_39_K_2" localSheetId="2">#REF!</definedName>
    <definedName name="_39_K_2" localSheetId="12">#REF!</definedName>
    <definedName name="_39_K_2" localSheetId="0">#REF!</definedName>
    <definedName name="_39_K_2">#REF!</definedName>
    <definedName name="_390__123Graph_AChart_7J" hidden="1">#REF!</definedName>
    <definedName name="_390合計_2" localSheetId="2">#REF!</definedName>
    <definedName name="_390合計_2" localSheetId="12">#REF!</definedName>
    <definedName name="_390合計_2" localSheetId="0">#REF!</definedName>
    <definedName name="_390合計_2">#REF!</definedName>
    <definedName name="_391合計_3" localSheetId="2">#REF!</definedName>
    <definedName name="_391合計_3" localSheetId="12">#REF!</definedName>
    <definedName name="_391合計_3">#REF!</definedName>
    <definedName name="_392最終沈澱池_1" localSheetId="2">#REF!</definedName>
    <definedName name="_392最終沈澱池_1" localSheetId="12">#REF!</definedName>
    <definedName name="_392最終沈澱池_1">#REF!</definedName>
    <definedName name="_393最終沈澱池_2" localSheetId="2">#REF!</definedName>
    <definedName name="_393最終沈澱池_2" localSheetId="12">#REF!</definedName>
    <definedName name="_393最終沈澱池_2">#REF!</definedName>
    <definedName name="_394最終沈澱池_3" localSheetId="2">#REF!</definedName>
    <definedName name="_394最終沈澱池_3" localSheetId="12">#REF!</definedName>
    <definedName name="_394最終沈澱池_3">#REF!</definedName>
    <definedName name="_395索引名_1" localSheetId="2">#REF!</definedName>
    <definedName name="_395索引名_1" localSheetId="12">#REF!</definedName>
    <definedName name="_395索引名_1">#REF!</definedName>
    <definedName name="_396索引名_2" localSheetId="2">#REF!</definedName>
    <definedName name="_396索引名_2" localSheetId="12">#REF!</definedName>
    <definedName name="_396索引名_2">#REF!</definedName>
    <definedName name="_397索引名_3" localSheetId="2">#REF!</definedName>
    <definedName name="_397索引名_3" localSheetId="12">#REF!</definedName>
    <definedName name="_397索引名_3">#REF!</definedName>
    <definedName name="_398雑工OD池_1" localSheetId="2">#REF!</definedName>
    <definedName name="_398雑工OD池_1" localSheetId="12">#REF!</definedName>
    <definedName name="_398雑工OD池_1">#REF!</definedName>
    <definedName name="_399雑工OD池_2" localSheetId="2">#REF!</definedName>
    <definedName name="_399雑工OD池_2" localSheetId="12">#REF!</definedName>
    <definedName name="_399雑工OD池_2">#REF!</definedName>
    <definedName name="_39P">#REF!</definedName>
    <definedName name="_3A_1" localSheetId="9">#REF!</definedName>
    <definedName name="_3A_1">#REF!</definedName>
    <definedName name="_3A_3" localSheetId="9">#REF!</definedName>
    <definedName name="_3A_3">#REF!</definedName>
    <definedName name="_3D" localSheetId="2">#REF!</definedName>
    <definedName name="_3D" localSheetId="12">#REF!</definedName>
    <definedName name="_3D">#REF!</definedName>
    <definedName name="_3Datab">#REF!</definedName>
    <definedName name="_3ｆ１５_">#REF!</definedName>
    <definedName name="_3P" localSheetId="2">#REF!</definedName>
    <definedName name="_3P" localSheetId="12">#REF!</definedName>
    <definedName name="_3P">#REF!</definedName>
    <definedName name="_3ページまで">#REF!</definedName>
    <definedName name="_3機器据付">#REF!</definedName>
    <definedName name="_3月">#REF!</definedName>
    <definedName name="_4" localSheetId="2">#REF!</definedName>
    <definedName name="_4" localSheetId="12">#REF!</definedName>
    <definedName name="_4">#REF!</definedName>
    <definedName name="_4_??_Print_Area">#REF!</definedName>
    <definedName name="_4___2" localSheetId="2">#REF!</definedName>
    <definedName name="_4___2" localSheetId="12">#REF!</definedName>
    <definedName name="_4___2">#REF!</definedName>
    <definedName name="_4__123Graph_AB_温熱" hidden="1">#REF!</definedName>
    <definedName name="_4__123Graph_Xｸﾞﾗﾌ_2" hidden="1">#REF!</definedName>
    <definedName name="_4_00_Datab" localSheetId="2">#REF!</definedName>
    <definedName name="_4_00_Datab" localSheetId="12">#REF!</definedName>
    <definedName name="_4_00_Datab">#REF!</definedName>
    <definedName name="_4_00_Print_Area" localSheetId="2">#REF!</definedName>
    <definedName name="_4_00_Print_Area">#REF!</definedName>
    <definedName name="_4_0Datab">#REF!</definedName>
    <definedName name="_4_0P">#REF!</definedName>
    <definedName name="_4_0Print_Area" localSheetId="2">#REF!</definedName>
    <definedName name="_4_0Print_Area" localSheetId="12">#REF!</definedName>
    <definedName name="_4_0Print_Area" localSheetId="0">#REF!</definedName>
    <definedName name="_4_0Print_Area">#REF!</definedName>
    <definedName name="_4_2006_1022">#REF!</definedName>
    <definedName name="_4_A1_1">#REF!</definedName>
    <definedName name="_40">#REF!</definedName>
    <definedName name="_40_______________0_S" hidden="1">#REF!</definedName>
    <definedName name="_40__123Graph_Aｸﾞﾗﾌ_4" hidden="1">#REF!</definedName>
    <definedName name="_40_0Datab">#REF!</definedName>
    <definedName name="_40_K_3">#REF!</definedName>
    <definedName name="_400雑工OD池_3" localSheetId="2">#REF!</definedName>
    <definedName name="_400雑工OD池_3" localSheetId="12">#REF!</definedName>
    <definedName name="_400雑工OD池_3" localSheetId="0">#REF!</definedName>
    <definedName name="_400雑工OD池_3">#REF!</definedName>
    <definedName name="_401雑工ﾏﾝﾎｰﾙﾎﾟﾝﾌﾟ_1" localSheetId="2">#REF!</definedName>
    <definedName name="_401雑工ﾏﾝﾎｰﾙﾎﾟﾝﾌﾟ_1" localSheetId="12">#REF!</definedName>
    <definedName name="_401雑工ﾏﾝﾎｰﾙﾎﾟﾝﾌﾟ_1" localSheetId="0">#REF!</definedName>
    <definedName name="_401雑工ﾏﾝﾎｰﾙﾎﾟﾝﾌﾟ_1">#REF!</definedName>
    <definedName name="_402雑工ﾏﾝﾎｰﾙﾎﾟﾝﾌﾟ_2" localSheetId="2">#REF!</definedName>
    <definedName name="_402雑工ﾏﾝﾎｰﾙﾎﾟﾝﾌﾟ_2" localSheetId="12">#REF!</definedName>
    <definedName name="_402雑工ﾏﾝﾎｰﾙﾎﾟﾝﾌﾟ_2" localSheetId="0">#REF!</definedName>
    <definedName name="_402雑工ﾏﾝﾎｰﾙﾎﾟﾝﾌﾟ_2">#REF!</definedName>
    <definedName name="_403雑工ﾏﾝﾎｰﾙﾎﾟﾝﾌﾟ_3" localSheetId="2">#REF!</definedName>
    <definedName name="_403雑工ﾏﾝﾎｰﾙﾎﾟﾝﾌﾟ_3" localSheetId="12">#REF!</definedName>
    <definedName name="_403雑工ﾏﾝﾎｰﾙﾎﾟﾝﾌﾟ_3">#REF!</definedName>
    <definedName name="_404雑工塩素接触ﾀﾝｸ_1" localSheetId="2">#REF!</definedName>
    <definedName name="_404雑工塩素接触ﾀﾝｸ_1" localSheetId="12">#REF!</definedName>
    <definedName name="_404雑工塩素接触ﾀﾝｸ_1">#REF!</definedName>
    <definedName name="_405雑工塩素接触ﾀﾝｸ_2" localSheetId="2">#REF!</definedName>
    <definedName name="_405雑工塩素接触ﾀﾝｸ_2" localSheetId="12">#REF!</definedName>
    <definedName name="_405雑工塩素接触ﾀﾝｸ_2">#REF!</definedName>
    <definedName name="_406雑工塩素接触ﾀﾝｸ_3" localSheetId="2">#REF!</definedName>
    <definedName name="_406雑工塩素接触ﾀﾝｸ_3" localSheetId="12">#REF!</definedName>
    <definedName name="_406雑工塩素接触ﾀﾝｸ_3">#REF!</definedName>
    <definedName name="_407雑工最終沈澱池_1" localSheetId="2">#REF!</definedName>
    <definedName name="_407雑工最終沈澱池_1" localSheetId="12">#REF!</definedName>
    <definedName name="_407雑工最終沈澱池_1">#REF!</definedName>
    <definedName name="_408雑工最終沈澱池_2" localSheetId="2">#REF!</definedName>
    <definedName name="_408雑工最終沈澱池_2" localSheetId="12">#REF!</definedName>
    <definedName name="_408雑工最終沈澱池_2">#REF!</definedName>
    <definedName name="_409雑工最終沈澱池_3" localSheetId="2">#REF!</definedName>
    <definedName name="_409雑工最終沈澱池_3" localSheetId="12">#REF!</definedName>
    <definedName name="_409雑工最終沈澱池_3">#REF!</definedName>
    <definedName name="_40P">#REF!</definedName>
    <definedName name="_40Print_Area_04">#REF!</definedName>
    <definedName name="_40文復_BOX類">#REF!</definedName>
    <definedName name="_41">#REF!</definedName>
    <definedName name="_41__123Graph_Aｸﾞﾗﾌ_5" hidden="1">#REF!</definedName>
    <definedName name="_41_0Datab">#REF!</definedName>
    <definedName name="_41_Key1_1" localSheetId="2">#REF!</definedName>
    <definedName name="_41_Key1_1" localSheetId="12">#REF!</definedName>
    <definedName name="_41_Key1_1">#REF!</definedName>
    <definedName name="_410雑工分配槽_1" localSheetId="2">#REF!</definedName>
    <definedName name="_410雑工分配槽_1" localSheetId="12">#REF!</definedName>
    <definedName name="_410雑工分配槽_1">#REF!</definedName>
    <definedName name="_411雑工分配槽_2" localSheetId="2">#REF!</definedName>
    <definedName name="_411雑工分配槽_2" localSheetId="12">#REF!</definedName>
    <definedName name="_411雑工分配槽_2">#REF!</definedName>
    <definedName name="_412雑工分配槽_3" localSheetId="2">#REF!</definedName>
    <definedName name="_412雑工分配槽_3" localSheetId="12">#REF!</definedName>
    <definedName name="_412雑工分配槽_3">#REF!</definedName>
    <definedName name="_413山留工１_1" localSheetId="2">#REF!</definedName>
    <definedName name="_413山留工１_1" localSheetId="12">#REF!</definedName>
    <definedName name="_413山留工１_1">#REF!</definedName>
    <definedName name="_414__123Graph_AChart_8J" hidden="1">#REF!</definedName>
    <definedName name="_414山留工１_2" localSheetId="2">#REF!</definedName>
    <definedName name="_414山留工１_2" localSheetId="12">#REF!</definedName>
    <definedName name="_414山留工１_2">#REF!</definedName>
    <definedName name="_415山留工１_3" localSheetId="2">#REF!</definedName>
    <definedName name="_415山留工１_3" localSheetId="12">#REF!</definedName>
    <definedName name="_415山留工１_3">#REF!</definedName>
    <definedName name="_416山留工２_1" localSheetId="2">#REF!</definedName>
    <definedName name="_416山留工２_1" localSheetId="12">#REF!</definedName>
    <definedName name="_416山留工２_1">#REF!</definedName>
    <definedName name="_417山留工２_2" localSheetId="2">#REF!</definedName>
    <definedName name="_417山留工２_2" localSheetId="12">#REF!</definedName>
    <definedName name="_417山留工２_2">#REF!</definedName>
    <definedName name="_418山留工２_3" localSheetId="2">#REF!</definedName>
    <definedName name="_418山留工２_3" localSheetId="12">#REF!</definedName>
    <definedName name="_418山留工２_3">#REF!</definedName>
    <definedName name="_419事業費区分_1" localSheetId="2">#REF!</definedName>
    <definedName name="_419事業費区分_1" localSheetId="12">#REF!</definedName>
    <definedName name="_419事業費区分_1">#REF!</definedName>
    <definedName name="_42">#REF!</definedName>
    <definedName name="_42__123Graph_Aｸﾞﾗﾌ_6" hidden="1">#REF!</definedName>
    <definedName name="_42_0Datab">#REF!</definedName>
    <definedName name="_42_Key1_2" localSheetId="12">#REF!</definedName>
    <definedName name="_42_Key1_2" localSheetId="0">#REF!</definedName>
    <definedName name="_42_Key1_2">#REF!</definedName>
    <definedName name="_420事業費区分_2" localSheetId="2">#REF!</definedName>
    <definedName name="_420事業費区分_2" localSheetId="12">#REF!</definedName>
    <definedName name="_420事業費区分_2" localSheetId="0">#REF!</definedName>
    <definedName name="_420事業費区分_2">#REF!</definedName>
    <definedName name="_421事業費区分_3" localSheetId="2">#REF!</definedName>
    <definedName name="_421事業費区分_3" localSheetId="12">#REF!</definedName>
    <definedName name="_421事業費区分_3" localSheetId="0">#REF!</definedName>
    <definedName name="_421事業費区分_3">#REF!</definedName>
    <definedName name="_422自動制御_1" localSheetId="2">#REF!</definedName>
    <definedName name="_422自動制御_1" localSheetId="12">#REF!</definedName>
    <definedName name="_422自動制御_1" localSheetId="0">#REF!</definedName>
    <definedName name="_422自動制御_1">#REF!</definedName>
    <definedName name="_423自動制御_2" localSheetId="2">#REF!</definedName>
    <definedName name="_423自動制御_2" localSheetId="12">#REF!</definedName>
    <definedName name="_423自動制御_2">#REF!</definedName>
    <definedName name="_424自動制御_3" localSheetId="2">#REF!</definedName>
    <definedName name="_424自動制御_3" localSheetId="12">#REF!</definedName>
    <definedName name="_424自動制御_3">#REF!</definedName>
    <definedName name="_425弱電設備工事_1" localSheetId="0">#REF!</definedName>
    <definedName name="_425弱電設備工事_1">#REF!</definedName>
    <definedName name="_426弱電設備工事_2" localSheetId="0">#REF!</definedName>
    <definedName name="_426弱電設備工事_2">#REF!</definedName>
    <definedName name="_427弱電設備工事_3">#REF!</definedName>
    <definedName name="_428受水槽_1" localSheetId="2">#REF!</definedName>
    <definedName name="_428受水槽_1" localSheetId="12">#REF!</definedName>
    <definedName name="_428受水槽_1" localSheetId="0">#REF!</definedName>
    <definedName name="_428受水槽_1">#REF!</definedName>
    <definedName name="_429受水槽_2" localSheetId="2">#REF!</definedName>
    <definedName name="_429受水槽_2" localSheetId="12">#REF!</definedName>
    <definedName name="_429受水槽_2" localSheetId="0">#REF!</definedName>
    <definedName name="_429受水槽_2">#REF!</definedName>
    <definedName name="_42文復_EM_CCP_AP">#REF!</definedName>
    <definedName name="_43">#REF!</definedName>
    <definedName name="_43__123Graph_Aｸﾞﾗﾌ_7" hidden="1">#REF!</definedName>
    <definedName name="_43_Key1_3" localSheetId="2">#REF!</definedName>
    <definedName name="_43_Key1_3" localSheetId="12">#REF!</definedName>
    <definedName name="_43_Key1_3" localSheetId="0">#REF!</definedName>
    <definedName name="_43_Key1_3">#REF!</definedName>
    <definedName name="_430受水槽_3" localSheetId="2">#REF!</definedName>
    <definedName name="_430受水槽_3" localSheetId="12">#REF!</definedName>
    <definedName name="_430受水槽_3">#REF!</definedName>
    <definedName name="_431処分_1" localSheetId="12">#REF!</definedName>
    <definedName name="_431処分_1">#REF!</definedName>
    <definedName name="_432処分_2" localSheetId="12">#REF!</definedName>
    <definedName name="_432処分_2">#REF!</definedName>
    <definedName name="_433処分_3" localSheetId="12">#REF!</definedName>
    <definedName name="_433処分_3">#REF!</definedName>
    <definedName name="_434諸経費_1" localSheetId="12">#REF!</definedName>
    <definedName name="_434諸経費_1">#REF!</definedName>
    <definedName name="_435諸経費_2" localSheetId="12">#REF!</definedName>
    <definedName name="_435諸経費_2">#REF!</definedName>
    <definedName name="_436諸経費_3" localSheetId="12">#REF!</definedName>
    <definedName name="_436諸経費_3">#REF!</definedName>
    <definedName name="_437消毒槽_1" localSheetId="2">#REF!</definedName>
    <definedName name="_437消毒槽_1" localSheetId="12">#REF!</definedName>
    <definedName name="_437消毒槽_1" localSheetId="0">#REF!</definedName>
    <definedName name="_437消毒槽_1">#REF!</definedName>
    <definedName name="_438__123Graph_AD_S製造" hidden="1">#REF!</definedName>
    <definedName name="_438消毒槽_2" localSheetId="2">#REF!</definedName>
    <definedName name="_438消毒槽_2" localSheetId="12">#REF!</definedName>
    <definedName name="_438消毒槽_2" localSheetId="0">#REF!</definedName>
    <definedName name="_438消毒槽_2">#REF!</definedName>
    <definedName name="_439__123Graph_AD_温熱" hidden="1">#REF!</definedName>
    <definedName name="_439消毒槽_3" localSheetId="2">#REF!</definedName>
    <definedName name="_439消毒槽_3" localSheetId="12">#REF!</definedName>
    <definedName name="_439消毒槽_3" localSheetId="0">#REF!</definedName>
    <definedName name="_439消毒槽_3">#REF!</definedName>
    <definedName name="_43Print_Area_05">#REF!</definedName>
    <definedName name="_44">#REF!</definedName>
    <definedName name="_44__123Graph_Aｸﾞﾗﾌ_8" hidden="1">#REF!</definedName>
    <definedName name="_44_0P">#REF!</definedName>
    <definedName name="_44_Key2_1" localSheetId="2">#REF!</definedName>
    <definedName name="_44_Key2_1" localSheetId="12">#REF!</definedName>
    <definedName name="_44_Key2_1">#REF!</definedName>
    <definedName name="_440__123Graph_AD_冷熱" hidden="1">#REF!</definedName>
    <definedName name="_440場内整地工_1" localSheetId="2">#REF!</definedName>
    <definedName name="_440場内整地工_1" localSheetId="12">#REF!</definedName>
    <definedName name="_440場内整地工_1">#REF!</definedName>
    <definedName name="_441場内整地工_2" localSheetId="2">#REF!</definedName>
    <definedName name="_441場内整地工_2" localSheetId="12">#REF!</definedName>
    <definedName name="_441場内整地工_2">#REF!</definedName>
    <definedName name="_442場内整地工_3" localSheetId="2">#REF!</definedName>
    <definedName name="_442場内整地工_3" localSheetId="12">#REF!</definedName>
    <definedName name="_442場内整地工_3">#REF!</definedName>
    <definedName name="_443場内整備_1" localSheetId="2">#REF!</definedName>
    <definedName name="_443場内整備_1" localSheetId="12">#REF!</definedName>
    <definedName name="_443場内整備_1">#REF!</definedName>
    <definedName name="_444場内整備_2" localSheetId="2">#REF!</definedName>
    <definedName name="_444場内整備_2" localSheetId="12">#REF!</definedName>
    <definedName name="_444場内整備_2">#REF!</definedName>
    <definedName name="_445場内整備_3" localSheetId="2">#REF!</definedName>
    <definedName name="_445場内整備_3" localSheetId="12">#REF!</definedName>
    <definedName name="_445場内整備_3">#REF!</definedName>
    <definedName name="_446場内配管高率_1" localSheetId="2">#REF!</definedName>
    <definedName name="_446場内配管高率_1" localSheetId="12">#REF!</definedName>
    <definedName name="_446場内配管高率_1">#REF!</definedName>
    <definedName name="_447場内配管高率_2" localSheetId="2">#REF!</definedName>
    <definedName name="_447場内配管高率_2" localSheetId="12">#REF!</definedName>
    <definedName name="_447場内配管高率_2">#REF!</definedName>
    <definedName name="_448場内配管高率_3" localSheetId="2">#REF!</definedName>
    <definedName name="_448場内配管高率_3" localSheetId="12">#REF!</definedName>
    <definedName name="_448場内配管高率_3">#REF!</definedName>
    <definedName name="_449場内配管低率_1" localSheetId="2">#REF!</definedName>
    <definedName name="_449場内配管低率_1" localSheetId="12">#REF!</definedName>
    <definedName name="_449場内配管低率_1">#REF!</definedName>
    <definedName name="_44Print_Area" localSheetId="2">#REF!</definedName>
    <definedName name="_44Print_Area" localSheetId="12">#REF!</definedName>
    <definedName name="_44Print_Area">#REF!</definedName>
    <definedName name="_44Print_Area_06">#REF!</definedName>
    <definedName name="_44文復_EM_CEE">#REF!</definedName>
    <definedName name="_45________________K" hidden="1">#REF!</definedName>
    <definedName name="_45__123Graph_Aｸﾞﾗﾌ_9" hidden="1">#REF!</definedName>
    <definedName name="_45_Key2_2" localSheetId="0">#REF!</definedName>
    <definedName name="_45_Key2_2">#REF!</definedName>
    <definedName name="_450場内配管低率_2" localSheetId="2">#REF!</definedName>
    <definedName name="_450場内配管低率_2" localSheetId="12">#REF!</definedName>
    <definedName name="_450場内配管低率_2" localSheetId="0">#REF!</definedName>
    <definedName name="_450場内配管低率_2">#REF!</definedName>
    <definedName name="_451場内配管低率_3" localSheetId="2">#REF!</definedName>
    <definedName name="_451場内配管低率_3" localSheetId="12">#REF!</definedName>
    <definedName name="_451場内配管低率_3" localSheetId="0">#REF!</definedName>
    <definedName name="_451場内配管低率_3">#REF!</definedName>
    <definedName name="_452浄化槽_1" localSheetId="2">#REF!</definedName>
    <definedName name="_452浄化槽_1" localSheetId="12">#REF!</definedName>
    <definedName name="_452浄化槽_1" localSheetId="0">#REF!</definedName>
    <definedName name="_452浄化槽_1">#REF!</definedName>
    <definedName name="_453浄化槽_2" localSheetId="2">#REF!</definedName>
    <definedName name="_453浄化槽_2" localSheetId="12">#REF!</definedName>
    <definedName name="_453浄化槽_2">#REF!</definedName>
    <definedName name="_454浄化槽_3" localSheetId="2">#REF!</definedName>
    <definedName name="_454浄化槽_3" localSheetId="12">#REF!</definedName>
    <definedName name="_454浄化槽_3">#REF!</definedName>
    <definedName name="_455新築工事_1" localSheetId="2">#REF!</definedName>
    <definedName name="_455新築工事_1" localSheetId="12">#REF!</definedName>
    <definedName name="_455新築工事_1">#REF!</definedName>
    <definedName name="_456深さ_1" localSheetId="0">#REF!</definedName>
    <definedName name="_456深さ_1">#REF!</definedName>
    <definedName name="_457深さ_2" localSheetId="0">#REF!</definedName>
    <definedName name="_457深さ_2">#REF!</definedName>
    <definedName name="_458深さ_3">#REF!</definedName>
    <definedName name="_459深さ2_1" localSheetId="0">#REF!</definedName>
    <definedName name="_459深さ2_1">#REF!</definedName>
    <definedName name="_45GOURYU" localSheetId="9">#REF!</definedName>
    <definedName name="_45GOURYU">#REF!</definedName>
    <definedName name="_45SOUJI" localSheetId="9">#REF!</definedName>
    <definedName name="_45SOUJI">#REF!</definedName>
    <definedName name="_45TYOKU" localSheetId="9">#REF!</definedName>
    <definedName name="_45TYOKU">#REF!</definedName>
    <definedName name="_46__123Graph_A製造93_94" hidden="1">#REF!</definedName>
    <definedName name="_46_Key2_3" localSheetId="2">#REF!</definedName>
    <definedName name="_46_Key2_3" localSheetId="12">#REF!</definedName>
    <definedName name="_46_Key2_3" localSheetId="0">#REF!</definedName>
    <definedName name="_46_Key2_3">#REF!</definedName>
    <definedName name="_460深さ2_2" localSheetId="0">#REF!</definedName>
    <definedName name="_460深さ2_2">#REF!</definedName>
    <definedName name="_461深さ2_3">#REF!</definedName>
    <definedName name="_462人孔設置工_1" localSheetId="2">#REF!</definedName>
    <definedName name="_462人孔設置工_1" localSheetId="12">#REF!</definedName>
    <definedName name="_462人孔設置工_1" localSheetId="0">#REF!</definedName>
    <definedName name="_462人孔設置工_1">#REF!</definedName>
    <definedName name="_463人孔設置工_2" localSheetId="2">#REF!</definedName>
    <definedName name="_463人孔設置工_2" localSheetId="12">#REF!</definedName>
    <definedName name="_463人孔設置工_2" localSheetId="0">#REF!</definedName>
    <definedName name="_463人孔設置工_2">#REF!</definedName>
    <definedName name="_464__123Graph_AUZ_3_4_5製造" hidden="1">#REF!</definedName>
    <definedName name="_464人孔設置工_3" localSheetId="2">#REF!</definedName>
    <definedName name="_464人孔設置工_3" localSheetId="12">#REF!</definedName>
    <definedName name="_464人孔設置工_3" localSheetId="0">#REF!</definedName>
    <definedName name="_464人孔設置工_3">#REF!</definedName>
    <definedName name="_465厨房機器_1" localSheetId="2">#REF!</definedName>
    <definedName name="_465厨房機器_1" localSheetId="12">#REF!</definedName>
    <definedName name="_465厨房機器_1">#REF!</definedName>
    <definedName name="_466厨房機器_2" localSheetId="2">#REF!</definedName>
    <definedName name="_466厨房機器_2" localSheetId="12">#REF!</definedName>
    <definedName name="_466厨房機器_2">#REF!</definedName>
    <definedName name="_467厨房機器_3" localSheetId="2">#REF!</definedName>
    <definedName name="_467厨房機器_3" localSheetId="12">#REF!</definedName>
    <definedName name="_467厨房機器_3">#REF!</definedName>
    <definedName name="_468水栓類_1" localSheetId="2">#REF!</definedName>
    <definedName name="_468水栓類_1" localSheetId="12">#REF!</definedName>
    <definedName name="_468水栓類_1">#REF!</definedName>
    <definedName name="_469水栓類_2" localSheetId="2">#REF!</definedName>
    <definedName name="_469水栓類_2" localSheetId="12">#REF!</definedName>
    <definedName name="_469水栓類_2">#REF!</definedName>
    <definedName name="_46h45_">#REF!</definedName>
    <definedName name="_46Print_Area" localSheetId="2">#REF!</definedName>
    <definedName name="_46Print_Area" localSheetId="12">#REF!</definedName>
    <definedName name="_46Print_Area">#REF!</definedName>
    <definedName name="_46文復_EM_CEE_S">#REF!</definedName>
    <definedName name="_47__123Graph_B_四日市_電力" hidden="1">#REF!</definedName>
    <definedName name="_47_0Print_Area">#REF!</definedName>
    <definedName name="_47_L_1" localSheetId="0">#REF!</definedName>
    <definedName name="_47_L_1">#REF!</definedName>
    <definedName name="_470水栓類_3" localSheetId="2">#REF!</definedName>
    <definedName name="_470水栓類_3" localSheetId="12">#REF!</definedName>
    <definedName name="_470水栓類_3" localSheetId="0">#REF!</definedName>
    <definedName name="_470水栓類_3">#REF!</definedName>
    <definedName name="_471水抜栓_1" localSheetId="2">#REF!</definedName>
    <definedName name="_471水抜栓_1" localSheetId="12">#REF!</definedName>
    <definedName name="_471水抜栓_1" localSheetId="0">#REF!</definedName>
    <definedName name="_471水抜栓_1">#REF!</definedName>
    <definedName name="_472水抜栓_2" localSheetId="2">#REF!</definedName>
    <definedName name="_472水抜栓_2" localSheetId="12">#REF!</definedName>
    <definedName name="_472水抜栓_2" localSheetId="0">#REF!</definedName>
    <definedName name="_472水抜栓_2">#REF!</definedName>
    <definedName name="_473水抜栓_3" localSheetId="2">#REF!</definedName>
    <definedName name="_473水抜栓_3" localSheetId="12">#REF!</definedName>
    <definedName name="_473水抜栓_3">#REF!</definedName>
    <definedName name="_474数量_1" localSheetId="2">#REF!</definedName>
    <definedName name="_474数量_1" localSheetId="12">#REF!</definedName>
    <definedName name="_474数量_1">#REF!</definedName>
    <definedName name="_475数量_2" localSheetId="2">#REF!</definedName>
    <definedName name="_475数量_2" localSheetId="12">#REF!</definedName>
    <definedName name="_475数量_2">#REF!</definedName>
    <definedName name="_476数量_3" localSheetId="2">#REF!</definedName>
    <definedName name="_476数量_3" localSheetId="12">#REF!</definedName>
    <definedName name="_476数量_3">#REF!</definedName>
    <definedName name="_477数量公開用_1" localSheetId="2">#REF!</definedName>
    <definedName name="_477数量公開用_1" localSheetId="12">#REF!</definedName>
    <definedName name="_477数量公開用_1">#REF!</definedName>
    <definedName name="_478設_1" localSheetId="12">#REF!</definedName>
    <definedName name="_478設_1">#REF!</definedName>
    <definedName name="_479設_2" localSheetId="12">#REF!</definedName>
    <definedName name="_479設_2">#REF!</definedName>
    <definedName name="_47T1_">#REF!</definedName>
    <definedName name="_48__123Graph_BA_温熱" hidden="1">#REF!</definedName>
    <definedName name="_48_L_2" localSheetId="0">#REF!</definedName>
    <definedName name="_48_L_2">#REF!</definedName>
    <definedName name="_480設_3" localSheetId="12">#REF!</definedName>
    <definedName name="_480設_3" localSheetId="0">#REF!</definedName>
    <definedName name="_480設_3">#REF!</definedName>
    <definedName name="_481窓枠改修_1" localSheetId="2">#REF!</definedName>
    <definedName name="_481窓枠改修_1" localSheetId="12">#REF!</definedName>
    <definedName name="_481窓枠改修_1" localSheetId="0">#REF!</definedName>
    <definedName name="_481窓枠改修_1">#REF!</definedName>
    <definedName name="_482送風機_1" localSheetId="2">#REF!</definedName>
    <definedName name="_482送風機_1" localSheetId="12">#REF!</definedName>
    <definedName name="_482送風機_1" localSheetId="0">#REF!</definedName>
    <definedName name="_482送風機_1">#REF!</definedName>
    <definedName name="_483送風機_2" localSheetId="2">#REF!</definedName>
    <definedName name="_483送風機_2" localSheetId="12">#REF!</definedName>
    <definedName name="_483送風機_2" localSheetId="0">#REF!</definedName>
    <definedName name="_483送風機_2">#REF!</definedName>
    <definedName name="_484送風機_3" localSheetId="2">#REF!</definedName>
    <definedName name="_484送風機_3" localSheetId="12">#REF!</definedName>
    <definedName name="_484送風機_3">#REF!</definedName>
    <definedName name="_485造成_1" localSheetId="2">{"'内訳書'!$A$1:$O$28"}</definedName>
    <definedName name="_485造成_1" localSheetId="12">{"'内訳書'!$A$1:$O$28"}</definedName>
    <definedName name="_485造成_1" localSheetId="0">{"'内訳書'!$A$1:$O$28"}</definedName>
    <definedName name="_485造成_1">{"'内訳書'!$A$1:$O$28"}</definedName>
    <definedName name="_486造成_2" localSheetId="2">{"'内訳書'!$A$1:$O$28"}</definedName>
    <definedName name="_486造成_2" localSheetId="12">{"'内訳書'!$A$1:$O$28"}</definedName>
    <definedName name="_486造成_2" localSheetId="0">{"'内訳書'!$A$1:$O$28"}</definedName>
    <definedName name="_486造成_2">{"'内訳書'!$A$1:$O$28"}</definedName>
    <definedName name="_487第１列_1" localSheetId="2">#REF!</definedName>
    <definedName name="_487第１列_1" localSheetId="12">#REF!</definedName>
    <definedName name="_487第１列_1">#REF!</definedName>
    <definedName name="_488__123Graph_AUZ_6_7_8_9製造" hidden="1">#REF!</definedName>
    <definedName name="_488第１列_2" localSheetId="2">#REF!</definedName>
    <definedName name="_488第１列_2" localSheetId="12">#REF!</definedName>
    <definedName name="_488第１列_2">#REF!</definedName>
    <definedName name="_489第１列_3" localSheetId="2">#REF!</definedName>
    <definedName name="_489第１列_3" localSheetId="12">#REF!</definedName>
    <definedName name="_489第１列_3">#REF!</definedName>
    <definedName name="_48文復_EM_EEF">#REF!</definedName>
    <definedName name="_49__123Graph_BA_冷熱" hidden="1">#REF!</definedName>
    <definedName name="_49_L_3">#REF!</definedName>
    <definedName name="_490第２列_1" localSheetId="2">#REF!</definedName>
    <definedName name="_490第２列_1" localSheetId="12">#REF!</definedName>
    <definedName name="_490第２列_1" localSheetId="0">#REF!</definedName>
    <definedName name="_490第２列_1">#REF!</definedName>
    <definedName name="_491第２列_2" localSheetId="2">#REF!</definedName>
    <definedName name="_491第２列_2" localSheetId="12">#REF!</definedName>
    <definedName name="_491第２列_2" localSheetId="0">#REF!</definedName>
    <definedName name="_491第２列_2">#REF!</definedName>
    <definedName name="_492第２列_3" localSheetId="2">#REF!</definedName>
    <definedName name="_492第２列_3" localSheetId="12">#REF!</definedName>
    <definedName name="_492第２列_3" localSheetId="0">#REF!</definedName>
    <definedName name="_492第２列_3">#REF!</definedName>
    <definedName name="_493第３列_1" localSheetId="2">#REF!</definedName>
    <definedName name="_493第３列_1" localSheetId="12">#REF!</definedName>
    <definedName name="_493第３列_1">#REF!</definedName>
    <definedName name="_494第３列_2" localSheetId="2">#REF!</definedName>
    <definedName name="_494第３列_2" localSheetId="12">#REF!</definedName>
    <definedName name="_494第３列_2">#REF!</definedName>
    <definedName name="_495第３列_3" localSheetId="2">#REF!</definedName>
    <definedName name="_495第３列_3" localSheetId="12">#REF!</definedName>
    <definedName name="_495第３列_3">#REF!</definedName>
    <definedName name="_496第４列_1" localSheetId="2">#REF!</definedName>
    <definedName name="_496第４列_1" localSheetId="12">#REF!</definedName>
    <definedName name="_496第４列_1">#REF!</definedName>
    <definedName name="_497第４列_2" localSheetId="2">#REF!</definedName>
    <definedName name="_497第４列_2" localSheetId="12">#REF!</definedName>
    <definedName name="_497第４列_2">#REF!</definedName>
    <definedName name="_498第４列_3" localSheetId="2">#REF!</definedName>
    <definedName name="_498第４列_3" localSheetId="12">#REF!</definedName>
    <definedName name="_498第４列_3">#REF!</definedName>
    <definedName name="_499第５列_1" localSheetId="2">#REF!</definedName>
    <definedName name="_499第５列_1" localSheetId="12">#REF!</definedName>
    <definedName name="_499第５列_1">#REF!</definedName>
    <definedName name="_4A_2">#REF!</definedName>
    <definedName name="_4A01_">#REF!</definedName>
    <definedName name="_4A2_" localSheetId="9">#REF!</definedName>
    <definedName name="_4A2_">#REF!</definedName>
    <definedName name="_4D" localSheetId="2">#REF!</definedName>
    <definedName name="_4D" localSheetId="12">#REF!</definedName>
    <definedName name="_4D" localSheetId="0">#REF!</definedName>
    <definedName name="_4D">#REF!</definedName>
    <definedName name="_4Datab">#REF!</definedName>
    <definedName name="_4h11_">#REF!</definedName>
    <definedName name="_4P" localSheetId="2">#REF!</definedName>
    <definedName name="_4P" localSheetId="12">#REF!</definedName>
    <definedName name="_4P" localSheetId="0">#REF!</definedName>
    <definedName name="_4P">#REF!</definedName>
    <definedName name="_4Print_Area">#REF!</definedName>
    <definedName name="_4S" hidden="1">#REF!</definedName>
    <definedName name="_4WORD_RESTRICT" localSheetId="9">#REF!</definedName>
    <definedName name="_4WORD_RESTRICT">#REF!</definedName>
    <definedName name="_4ページまで">#REF!</definedName>
    <definedName name="_4月">#REF!</definedName>
    <definedName name="_5" localSheetId="2">#REF!</definedName>
    <definedName name="_5" localSheetId="12">#REF!</definedName>
    <definedName name="_5" localSheetId="0">#REF!</definedName>
    <definedName name="_5">#REF!</definedName>
    <definedName name="_5_??_Print_Area">#REF!</definedName>
    <definedName name="_5___________________K" hidden="1">#REF!</definedName>
    <definedName name="_5___3" localSheetId="2">#REF!</definedName>
    <definedName name="_5___3" localSheetId="12">#REF!</definedName>
    <definedName name="_5___3" localSheetId="0">#REF!</definedName>
    <definedName name="_5___3">#REF!</definedName>
    <definedName name="_5__123Graph_AB_冷熱" hidden="1">#REF!</definedName>
    <definedName name="_5__ベースプレートの板厚の検討">#REF!</definedName>
    <definedName name="_5_00_Datab">#REF!</definedName>
    <definedName name="_5_0Datab" localSheetId="2">#REF!</definedName>
    <definedName name="_5_0Datab">#REF!</definedName>
    <definedName name="_5_0Print_Area">#REF!</definedName>
    <definedName name="_5_4_3室内梁型断熱_浴室ﾄﾞｱ_和室天井壁塗装他" localSheetId="2">#REF!</definedName>
    <definedName name="_5_4_3室内梁型断熱_浴室ﾄﾞｱ_和室天井壁塗装他" localSheetId="12">#REF!</definedName>
    <definedName name="_5_4_3室内梁型断熱_浴室ﾄﾞｱ_和室天井壁塗装他" localSheetId="0">#REF!</definedName>
    <definedName name="_5_4_3室内梁型断熱_浴室ﾄﾞｱ_和室天井壁塗装他">#REF!</definedName>
    <definedName name="_5_p_1">#REF!</definedName>
    <definedName name="_50________________S" hidden="1">#REF!</definedName>
    <definedName name="_50__123Graph_BB_温熱" hidden="1">#REF!</definedName>
    <definedName name="_50_M_1" localSheetId="2">#REF!</definedName>
    <definedName name="_50_M_1" localSheetId="12">#REF!</definedName>
    <definedName name="_50_M_1" localSheetId="0">#REF!</definedName>
    <definedName name="_50_M_1">#REF!</definedName>
    <definedName name="_500第５列_2" localSheetId="2">#REF!</definedName>
    <definedName name="_500第５列_2" localSheetId="12">#REF!</definedName>
    <definedName name="_500第５列_2" localSheetId="0">#REF!</definedName>
    <definedName name="_500第５列_2">#REF!</definedName>
    <definedName name="_501第５列_3" localSheetId="2">#REF!</definedName>
    <definedName name="_501第５列_3" localSheetId="12">#REF!</definedName>
    <definedName name="_501第５列_3" localSheetId="0">#REF!</definedName>
    <definedName name="_501第５列_3">#REF!</definedName>
    <definedName name="_502単価_1" localSheetId="2">#REF!</definedName>
    <definedName name="_502単価_1" localSheetId="12">#REF!</definedName>
    <definedName name="_502単価_1">#REF!</definedName>
    <definedName name="_503単価_2" localSheetId="2">#REF!</definedName>
    <definedName name="_503単価_2" localSheetId="12">#REF!</definedName>
    <definedName name="_503単価_2">#REF!</definedName>
    <definedName name="_504単価_3" localSheetId="2">#REF!</definedName>
    <definedName name="_504単価_3" localSheetId="12">#REF!</definedName>
    <definedName name="_504単価_3">#REF!</definedName>
    <definedName name="_505単価比較_1" localSheetId="0">#REF!</definedName>
    <definedName name="_505単価比較_1">#REF!</definedName>
    <definedName name="_506単独解体小計_1" localSheetId="2">#REF!</definedName>
    <definedName name="_506単独解体小計_1" localSheetId="12">#REF!</definedName>
    <definedName name="_506単独解体小計_1" localSheetId="0">#REF!</definedName>
    <definedName name="_506単独解体小計_1">#REF!</definedName>
    <definedName name="_507単独解体小計_2" localSheetId="12">#REF!</definedName>
    <definedName name="_507単独解体小計_2" localSheetId="0">#REF!</definedName>
    <definedName name="_507単独解体小計_2">#REF!</definedName>
    <definedName name="_508単独解体小計_3" localSheetId="2">#REF!</definedName>
    <definedName name="_508単独解体小計_3" localSheetId="12">#REF!</definedName>
    <definedName name="_508単独解体小計_3" localSheetId="0">#REF!</definedName>
    <definedName name="_508単独解体小計_3">#REF!</definedName>
    <definedName name="_509天井扇_1" localSheetId="2">#REF!</definedName>
    <definedName name="_509天井扇_1" localSheetId="12">#REF!</definedName>
    <definedName name="_509天井扇_1" localSheetId="0">#REF!</definedName>
    <definedName name="_509天井扇_1">#REF!</definedName>
    <definedName name="_50T2_">#REF!</definedName>
    <definedName name="_50文復_EM_FCPEE">#REF!</definedName>
    <definedName name="_51__123Graph_BB_冷熱" hidden="1">#REF!</definedName>
    <definedName name="_51_M_2" localSheetId="2">#REF!</definedName>
    <definedName name="_51_M_2" localSheetId="12">#REF!</definedName>
    <definedName name="_51_M_2" localSheetId="0">#REF!</definedName>
    <definedName name="_51_M_2">#REF!</definedName>
    <definedName name="_510天井扇_2" localSheetId="2">#REF!</definedName>
    <definedName name="_510天井扇_2" localSheetId="12">#REF!</definedName>
    <definedName name="_510天井扇_2">#REF!</definedName>
    <definedName name="_511天井扇_3" localSheetId="2">#REF!</definedName>
    <definedName name="_511天井扇_3" localSheetId="12">#REF!</definedName>
    <definedName name="_511天井扇_3">#REF!</definedName>
    <definedName name="_512__123Graph_AWZ_1_製造" hidden="1">#REF!</definedName>
    <definedName name="_512電工分掛_1" localSheetId="2">#REF!</definedName>
    <definedName name="_512電工分掛_1" localSheetId="12">#REF!</definedName>
    <definedName name="_512電工分掛_1">#REF!</definedName>
    <definedName name="_513__123Graph_Aｸﾞﾗﾌ_1" hidden="1">#REF!</definedName>
    <definedName name="_513電工分掛_2" localSheetId="2">#REF!</definedName>
    <definedName name="_513電工分掛_2" localSheetId="12">#REF!</definedName>
    <definedName name="_513電工分掛_2">#REF!</definedName>
    <definedName name="_514__123Graph_Aｸﾞﾗﾌ_10" hidden="1">#REF!</definedName>
    <definedName name="_514電工分掛_3" localSheetId="2">#REF!</definedName>
    <definedName name="_514電工分掛_3" localSheetId="12">#REF!</definedName>
    <definedName name="_514電工分掛_3">#REF!</definedName>
    <definedName name="_515__123Graph_Aｸﾞﾗﾌ_11" hidden="1">#REF!</definedName>
    <definedName name="_515電灯_ｺﾝｾﾝﾄ設備工事_1" localSheetId="0">#REF!</definedName>
    <definedName name="_515電灯_ｺﾝｾﾝﾄ設備工事_1">#REF!</definedName>
    <definedName name="_516__123Graph_Aｸﾞﾗﾌ_12" hidden="1">#REF!</definedName>
    <definedName name="_516電灯_ｺﾝｾﾝﾄ設備工事_2" localSheetId="0">#REF!</definedName>
    <definedName name="_516電灯_ｺﾝｾﾝﾄ設備工事_2">#REF!</definedName>
    <definedName name="_517__123Graph_Aｸﾞﾗﾌ_13" hidden="1">#REF!</definedName>
    <definedName name="_517電灯_ｺﾝｾﾝﾄ設備工事_3">#REF!</definedName>
    <definedName name="_518__123Graph_Aｸﾞﾗﾌ_14" hidden="1">#REF!</definedName>
    <definedName name="_518土工事_1" localSheetId="2">#REF!</definedName>
    <definedName name="_518土工事_1" localSheetId="12">#REF!</definedName>
    <definedName name="_518土工事_1" localSheetId="0">#REF!</definedName>
    <definedName name="_518土工事_1">#REF!</definedName>
    <definedName name="_519__123Graph_Aｸﾞﾗﾌ_15" hidden="1">#REF!</definedName>
    <definedName name="_519土工事_2" localSheetId="2">#REF!</definedName>
    <definedName name="_519土工事_2" localSheetId="12">#REF!</definedName>
    <definedName name="_519土工事_2" localSheetId="0">#REF!</definedName>
    <definedName name="_519土工事_2">#REF!</definedName>
    <definedName name="_52__123Graph_BC_温熱" hidden="1">#REF!</definedName>
    <definedName name="_52_M_3">#REF!</definedName>
    <definedName name="_520__123Graph_Aｸﾞﾗﾌ_16" hidden="1">#REF!</definedName>
    <definedName name="_520土工事_3" localSheetId="2">#REF!</definedName>
    <definedName name="_520土工事_3" localSheetId="12">#REF!</definedName>
    <definedName name="_520土工事_3" localSheetId="0">#REF!</definedName>
    <definedName name="_520土工事_3">#REF!</definedName>
    <definedName name="_521__123Graph_Aｸﾞﾗﾌ_2" hidden="1">#REF!</definedName>
    <definedName name="_521土木表紙_1" localSheetId="2">{"'内訳書'!$A$1:$O$28"}</definedName>
    <definedName name="_521土木表紙_1" localSheetId="12">{"'内訳書'!$A$1:$O$28"}</definedName>
    <definedName name="_521土木表紙_1" localSheetId="0">{"'内訳書'!$A$1:$O$28"}</definedName>
    <definedName name="_521土木表紙_1">{"'内訳書'!$A$1:$O$28"}</definedName>
    <definedName name="_522__123Graph_Aｸﾞﾗﾌ_3" hidden="1">#REF!</definedName>
    <definedName name="_522土木表紙_2" localSheetId="2">{"'内訳書'!$A$1:$O$28"}</definedName>
    <definedName name="_522土木表紙_2" localSheetId="12">{"'内訳書'!$A$1:$O$28"}</definedName>
    <definedName name="_522土木表紙_2" localSheetId="0">{"'内訳書'!$A$1:$O$28"}</definedName>
    <definedName name="_522土木表紙_2">{"'内訳書'!$A$1:$O$28"}</definedName>
    <definedName name="_523__123Graph_Aｸﾞﾗﾌ_4" hidden="1">#REF!</definedName>
    <definedName name="_523内訳かな_1" localSheetId="2">#REF!</definedName>
    <definedName name="_523内訳かな_1" localSheetId="12">#REF!</definedName>
    <definedName name="_523内訳かな_1">#REF!</definedName>
    <definedName name="_524__123Graph_Aｸﾞﾗﾌ_5" hidden="1">#REF!</definedName>
    <definedName name="_524内訳かな_2" localSheetId="2">#REF!</definedName>
    <definedName name="_524内訳かな_2" localSheetId="12">#REF!</definedName>
    <definedName name="_524内訳かな_2">#REF!</definedName>
    <definedName name="_525__123Graph_Aｸﾞﾗﾌ_6" hidden="1">#REF!</definedName>
    <definedName name="_525内訳かな_3" localSheetId="2">#REF!</definedName>
    <definedName name="_525内訳かな_3" localSheetId="12">#REF!</definedName>
    <definedName name="_525内訳かな_3">#REF!</definedName>
    <definedName name="_526__123Graph_Aｸﾞﾗﾌ_7" hidden="1">#REF!</definedName>
    <definedName name="_526内訳書_1" localSheetId="2">#REF!</definedName>
    <definedName name="_526内訳書_1" localSheetId="12">#REF!</definedName>
    <definedName name="_526内訳書_1">#REF!</definedName>
    <definedName name="_527__123Graph_Aｸﾞﾗﾌ_8" hidden="1">#REF!</definedName>
    <definedName name="_527内訳書_2" localSheetId="2">#REF!</definedName>
    <definedName name="_527内訳書_2" localSheetId="12">#REF!</definedName>
    <definedName name="_527内訳書_2">#REF!</definedName>
    <definedName name="_528__123Graph_Aｸﾞﾗﾌ_9" hidden="1">#REF!</definedName>
    <definedName name="_528内訳書_3" localSheetId="2">#REF!</definedName>
    <definedName name="_528内訳書_3" localSheetId="12">#REF!</definedName>
    <definedName name="_528内訳書_3">#REF!</definedName>
    <definedName name="_529排水金具_1" localSheetId="2">#REF!</definedName>
    <definedName name="_529排水金具_1" localSheetId="12">#REF!</definedName>
    <definedName name="_529排水金具_1">#REF!</definedName>
    <definedName name="_52文復_EM_FCPEES">#REF!</definedName>
    <definedName name="_53__123Graph_BC_冷熱" hidden="1">#REF!</definedName>
    <definedName name="_53_N_1" localSheetId="0">#REF!</definedName>
    <definedName name="_53_N_1">#REF!</definedName>
    <definedName name="_530排水金具_2" localSheetId="2">#REF!</definedName>
    <definedName name="_530排水金具_2" localSheetId="12">#REF!</definedName>
    <definedName name="_530排水金具_2" localSheetId="0">#REF!</definedName>
    <definedName name="_530排水金具_2">#REF!</definedName>
    <definedName name="_531排水金具_3" localSheetId="2">#REF!</definedName>
    <definedName name="_531排水金具_3" localSheetId="12">#REF!</definedName>
    <definedName name="_531排水金具_3" localSheetId="0">#REF!</definedName>
    <definedName name="_531排水金具_3">#REF!</definedName>
    <definedName name="_532範１_1" localSheetId="2">#REF!</definedName>
    <definedName name="_532範１_1" localSheetId="12">#REF!</definedName>
    <definedName name="_532範１_1" localSheetId="0">#REF!</definedName>
    <definedName name="_532範１_1">#REF!</definedName>
    <definedName name="_533範１_2" localSheetId="2">#REF!</definedName>
    <definedName name="_533範１_2" localSheetId="12">#REF!</definedName>
    <definedName name="_533範１_2">#REF!</definedName>
    <definedName name="_534範１_3" localSheetId="2">#REF!</definedName>
    <definedName name="_534範１_3" localSheetId="12">#REF!</definedName>
    <definedName name="_534範１_3">#REF!</definedName>
    <definedName name="_535範２_1" localSheetId="2">#REF!</definedName>
    <definedName name="_535範２_1" localSheetId="12">#REF!</definedName>
    <definedName name="_535範２_1">#REF!</definedName>
    <definedName name="_536範２_2" localSheetId="2">#REF!</definedName>
    <definedName name="_536範２_2" localSheetId="12">#REF!</definedName>
    <definedName name="_536範２_2">#REF!</definedName>
    <definedName name="_537範２_3" localSheetId="2">#REF!</definedName>
    <definedName name="_537範２_3" localSheetId="12">#REF!</definedName>
    <definedName name="_537範２_3">#REF!</definedName>
    <definedName name="_538範３_1" localSheetId="2">#REF!</definedName>
    <definedName name="_538範３_1" localSheetId="12">#REF!</definedName>
    <definedName name="_538範３_1">#REF!</definedName>
    <definedName name="_539範３_2" localSheetId="2">#REF!</definedName>
    <definedName name="_539範３_2" localSheetId="12">#REF!</definedName>
    <definedName name="_539範３_2">#REF!</definedName>
    <definedName name="_53T3_">#REF!</definedName>
    <definedName name="_54__123Graph_AChart_17K" hidden="1">#REF!</definedName>
    <definedName name="_54__123Graph_BChart_18K" hidden="1">#REF!</definedName>
    <definedName name="_54_0Print_Area">#REF!</definedName>
    <definedName name="_54_N_2" localSheetId="0">#REF!</definedName>
    <definedName name="_54_N_2">#REF!</definedName>
    <definedName name="_540範３_3" localSheetId="2">#REF!</definedName>
    <definedName name="_540範３_3" localSheetId="12">#REF!</definedName>
    <definedName name="_540範３_3" localSheetId="0">#REF!</definedName>
    <definedName name="_540範３_3">#REF!</definedName>
    <definedName name="_541範４_1" localSheetId="2">#REF!</definedName>
    <definedName name="_541範４_1" localSheetId="12">#REF!</definedName>
    <definedName name="_541範４_1" localSheetId="0">#REF!</definedName>
    <definedName name="_541範４_1">#REF!</definedName>
    <definedName name="_542範４_2" localSheetId="2">#REF!</definedName>
    <definedName name="_542範４_2" localSheetId="12">#REF!</definedName>
    <definedName name="_542範４_2" localSheetId="0">#REF!</definedName>
    <definedName name="_542範４_2">#REF!</definedName>
    <definedName name="_543範４_3" localSheetId="2">#REF!</definedName>
    <definedName name="_543範４_3" localSheetId="12">#REF!</definedName>
    <definedName name="_543範４_3">#REF!</definedName>
    <definedName name="_544範５_1" localSheetId="2">#REF!</definedName>
    <definedName name="_544範５_1" localSheetId="12">#REF!</definedName>
    <definedName name="_544範５_1">#REF!</definedName>
    <definedName name="_545範５_2" localSheetId="2">#REF!</definedName>
    <definedName name="_545範５_2" localSheetId="12">#REF!</definedName>
    <definedName name="_545範５_2">#REF!</definedName>
    <definedName name="_546範５_3" localSheetId="2">#REF!</definedName>
    <definedName name="_546範５_3" localSheetId="12">#REF!</definedName>
    <definedName name="_546範５_3">#REF!</definedName>
    <definedName name="_547範６_1" localSheetId="2">#REF!</definedName>
    <definedName name="_547範６_1" localSheetId="12">#REF!</definedName>
    <definedName name="_547範６_1">#REF!</definedName>
    <definedName name="_548範６_2" localSheetId="2">#REF!</definedName>
    <definedName name="_548範６_2" localSheetId="12">#REF!</definedName>
    <definedName name="_548範６_2">#REF!</definedName>
    <definedName name="_549範６_3" localSheetId="2">#REF!</definedName>
    <definedName name="_549範６_3" localSheetId="12">#REF!</definedName>
    <definedName name="_549範６_3">#REF!</definedName>
    <definedName name="_54文復_EM_FP_C">#REF!</definedName>
    <definedName name="_55______________0_K" hidden="1">#REF!</definedName>
    <definedName name="_55__123Graph_BChart_19K" hidden="1">#REF!</definedName>
    <definedName name="_55_0Print_Area">#REF!</definedName>
    <definedName name="_55_N_3">#REF!</definedName>
    <definedName name="_550範７_1" localSheetId="2">#REF!</definedName>
    <definedName name="_550範７_1" localSheetId="12">#REF!</definedName>
    <definedName name="_550範７_1" localSheetId="0">#REF!</definedName>
    <definedName name="_550範７_1">#REF!</definedName>
    <definedName name="_551範７_2" localSheetId="2">#REF!</definedName>
    <definedName name="_551範７_2" localSheetId="12">#REF!</definedName>
    <definedName name="_551範７_2" localSheetId="0">#REF!</definedName>
    <definedName name="_551範７_2">#REF!</definedName>
    <definedName name="_552__123Graph_A製造93_94" hidden="1">#REF!</definedName>
    <definedName name="_552範７_3" localSheetId="2">#REF!</definedName>
    <definedName name="_552範７_3" localSheetId="12">#REF!</definedName>
    <definedName name="_552範７_3" localSheetId="0">#REF!</definedName>
    <definedName name="_552範７_3">#REF!</definedName>
    <definedName name="_553範８_1" localSheetId="2">#REF!</definedName>
    <definedName name="_553範８_1" localSheetId="12">#REF!</definedName>
    <definedName name="_553範８_1">#REF!</definedName>
    <definedName name="_554範８_2" localSheetId="2">#REF!</definedName>
    <definedName name="_554範８_2" localSheetId="12">#REF!</definedName>
    <definedName name="_554範８_2">#REF!</definedName>
    <definedName name="_555範８_3" localSheetId="2">#REF!</definedName>
    <definedName name="_555範８_3" localSheetId="12">#REF!</definedName>
    <definedName name="_555範８_3">#REF!</definedName>
    <definedName name="_556範９_1" localSheetId="2">#REF!</definedName>
    <definedName name="_556範９_1" localSheetId="12">#REF!</definedName>
    <definedName name="_556範９_1">#REF!</definedName>
    <definedName name="_557範９_2" localSheetId="2">#REF!</definedName>
    <definedName name="_557範９_2" localSheetId="12">#REF!</definedName>
    <definedName name="_557範９_2">#REF!</definedName>
    <definedName name="_558範９_3" localSheetId="2">#REF!</definedName>
    <definedName name="_558範９_3" localSheetId="12">#REF!</definedName>
    <definedName name="_558範９_3">#REF!</definedName>
    <definedName name="_559表紙_1" localSheetId="12">#REF!</definedName>
    <definedName name="_559表紙_1" localSheetId="0">#REF!</definedName>
    <definedName name="_559表紙_1">#REF!</definedName>
    <definedName name="_56__123Graph_BChart_2I" hidden="1">#REF!</definedName>
    <definedName name="_56_0Print_Area">#REF!</definedName>
    <definedName name="_56_P_1" localSheetId="2">#REF!</definedName>
    <definedName name="_56_P_1" localSheetId="12">#REF!</definedName>
    <definedName name="_56_P_1" localSheetId="0">#REF!</definedName>
    <definedName name="_56_P_1">#REF!</definedName>
    <definedName name="_560表紙_2" localSheetId="12">#REF!</definedName>
    <definedName name="_560表紙_2" localSheetId="0">#REF!</definedName>
    <definedName name="_560表紙_2">#REF!</definedName>
    <definedName name="_561表紙_3" localSheetId="12">#REF!</definedName>
    <definedName name="_561表紙_3" localSheetId="0">#REF!</definedName>
    <definedName name="_561表紙_3">#REF!</definedName>
    <definedName name="_562表紙１_1" localSheetId="2">#REF!</definedName>
    <definedName name="_562表紙１_1" localSheetId="12">#REF!</definedName>
    <definedName name="_562表紙１_1" localSheetId="0">#REF!</definedName>
    <definedName name="_562表紙１_1">#REF!</definedName>
    <definedName name="_563表紙２_1" localSheetId="12">#REF!</definedName>
    <definedName name="_563表紙２_1" localSheetId="0">#REF!</definedName>
    <definedName name="_563表紙２_1">#REF!</definedName>
    <definedName name="_564表紙２_2" localSheetId="12">#REF!</definedName>
    <definedName name="_564表紙２_2" localSheetId="0">#REF!</definedName>
    <definedName name="_564表紙２_2">#REF!</definedName>
    <definedName name="_565不凍給水栓_1" localSheetId="2">#REF!</definedName>
    <definedName name="_565不凍給水栓_1" localSheetId="12">#REF!</definedName>
    <definedName name="_565不凍給水栓_1" localSheetId="0">#REF!</definedName>
    <definedName name="_565不凍給水栓_1">#REF!</definedName>
    <definedName name="_566不凍給水栓_2" localSheetId="2">#REF!</definedName>
    <definedName name="_566不凍給水栓_2" localSheetId="12">#REF!</definedName>
    <definedName name="_566不凍給水栓_2" localSheetId="0">#REF!</definedName>
    <definedName name="_566不凍給水栓_2">#REF!</definedName>
    <definedName name="_567不凍給水栓_3" localSheetId="2">#REF!</definedName>
    <definedName name="_567不凍給水栓_3" localSheetId="12">#REF!</definedName>
    <definedName name="_567不凍給水栓_3" localSheetId="0">#REF!</definedName>
    <definedName name="_567不凍給水栓_3">#REF!</definedName>
    <definedName name="_568付帯工_1" localSheetId="2">#REF!</definedName>
    <definedName name="_568付帯工_1" localSheetId="12">#REF!</definedName>
    <definedName name="_568付帯工_1">#REF!</definedName>
    <definedName name="_569付帯工_2" localSheetId="2">#REF!</definedName>
    <definedName name="_569付帯工_2" localSheetId="12">#REF!</definedName>
    <definedName name="_569付帯工_2">#REF!</definedName>
    <definedName name="_56T4_">#REF!</definedName>
    <definedName name="_56文復_EM_HP">#REF!</definedName>
    <definedName name="_57__123Graph_BChart_30L" hidden="1">#REF!</definedName>
    <definedName name="_57_0Print_Area">#REF!</definedName>
    <definedName name="_57_P_2" localSheetId="2">#REF!</definedName>
    <definedName name="_57_P_2" localSheetId="12">#REF!</definedName>
    <definedName name="_57_P_2">#REF!</definedName>
    <definedName name="_570付帯工_3" localSheetId="2">#REF!</definedName>
    <definedName name="_570付帯工_3" localSheetId="12">#REF!</definedName>
    <definedName name="_570付帯工_3">#REF!</definedName>
    <definedName name="_571普通作業員分掛_1" localSheetId="2">#REF!</definedName>
    <definedName name="_571普通作業員分掛_1" localSheetId="12">#REF!</definedName>
    <definedName name="_571普通作業員分掛_1">#REF!</definedName>
    <definedName name="_572普通作業員分掛_2" localSheetId="2">#REF!</definedName>
    <definedName name="_572普通作業員分掛_2" localSheetId="12">#REF!</definedName>
    <definedName name="_572普通作業員分掛_2">#REF!</definedName>
    <definedName name="_573普通作業員分掛_3" localSheetId="2">#REF!</definedName>
    <definedName name="_573普通作業員分掛_3" localSheetId="12">#REF!</definedName>
    <definedName name="_573普通作業員分掛_3">#REF!</definedName>
    <definedName name="_574復旧解体小計_1" localSheetId="2">#REF!</definedName>
    <definedName name="_574復旧解体小計_1" localSheetId="12">#REF!</definedName>
    <definedName name="_574復旧解体小計_1">#REF!</definedName>
    <definedName name="_575復旧解体小計_2" localSheetId="0">#REF!</definedName>
    <definedName name="_575復旧解体小計_2">#REF!</definedName>
    <definedName name="_576__123Graph_B_四日市_電力" hidden="1">#REF!</definedName>
    <definedName name="_576復旧解体小計_3" localSheetId="2">#REF!</definedName>
    <definedName name="_576復旧解体小計_3" localSheetId="12">#REF!</definedName>
    <definedName name="_576復旧解体小計_3" localSheetId="0">#REF!</definedName>
    <definedName name="_576復旧解体小計_3">#REF!</definedName>
    <definedName name="_577__123Graph_BA_温熱" hidden="1">#REF!</definedName>
    <definedName name="_577複単_1" localSheetId="12">#REF!</definedName>
    <definedName name="_577複単_1" localSheetId="0">#REF!</definedName>
    <definedName name="_577複単_1">#REF!</definedName>
    <definedName name="_578__123Graph_BA_冷熱" hidden="1">#REF!</definedName>
    <definedName name="_578複単_2" localSheetId="12">#REF!</definedName>
    <definedName name="_578複単_2" localSheetId="0">#REF!</definedName>
    <definedName name="_578複単_2">#REF!</definedName>
    <definedName name="_579__123Graph_BB_温熱" hidden="1">#REF!</definedName>
    <definedName name="_579複単_3" localSheetId="12">#REF!</definedName>
    <definedName name="_579複単_3">#REF!</definedName>
    <definedName name="_58__123Graph_BChart_31L" hidden="1">#REF!</definedName>
    <definedName name="_58_0Print_Area">#REF!</definedName>
    <definedName name="_58_p_3" localSheetId="2">#REF!</definedName>
    <definedName name="_58_p_3" localSheetId="12">#REF!</definedName>
    <definedName name="_58_p_3" localSheetId="0">#REF!</definedName>
    <definedName name="_58_p_3">#REF!</definedName>
    <definedName name="_580__123Graph_BB_冷熱" hidden="1">#REF!</definedName>
    <definedName name="_580分配槽_1" localSheetId="2">#REF!</definedName>
    <definedName name="_580分配槽_1" localSheetId="12">#REF!</definedName>
    <definedName name="_580分配槽_1" localSheetId="0">#REF!</definedName>
    <definedName name="_580分配槽_1">#REF!</definedName>
    <definedName name="_581__123Graph_BC_温熱" hidden="1">#REF!</definedName>
    <definedName name="_581分配槽_2" localSheetId="2">#REF!</definedName>
    <definedName name="_581分配槽_2" localSheetId="12">#REF!</definedName>
    <definedName name="_581分配槽_2" localSheetId="0">#REF!</definedName>
    <definedName name="_581分配槽_2">#REF!</definedName>
    <definedName name="_582__123Graph_BC_冷熱" hidden="1">#REF!</definedName>
    <definedName name="_582分配槽_3" localSheetId="2">#REF!</definedName>
    <definedName name="_582分配槽_3" localSheetId="12">#REF!</definedName>
    <definedName name="_582分配槽_3">#REF!</definedName>
    <definedName name="_583分配槽上屋_1" localSheetId="2">(#REF!,#REF!,#REF!,#REF!,#REF!,#REF!,#REF!,#REF!)</definedName>
    <definedName name="_583分配槽上屋_1" localSheetId="12">(#REF!,#REF!,#REF!,#REF!,#REF!,#REF!,#REF!,#REF!)</definedName>
    <definedName name="_583分配槽上屋_1" localSheetId="0">(#REF!,#REF!,#REF!,#REF!,#REF!,#REF!,#REF!,#REF!)</definedName>
    <definedName name="_583分配槽上屋_1">(#REF!,#REF!,#REF!,#REF!,#REF!,#REF!,#REF!,#REF!)</definedName>
    <definedName name="_584分配槽上屋_2" localSheetId="2">(#REF!,#REF!,#REF!,#REF!,#REF!,#REF!,#REF!,#REF!)</definedName>
    <definedName name="_584分配槽上屋_2" localSheetId="12">(#REF!,#REF!,#REF!,#REF!,#REF!,#REF!,#REF!,#REF!)</definedName>
    <definedName name="_584分配槽上屋_2" localSheetId="0">(#REF!,#REF!,#REF!,#REF!,#REF!,#REF!,#REF!,#REF!)</definedName>
    <definedName name="_584分配槽上屋_2">(#REF!,#REF!,#REF!,#REF!,#REF!,#REF!,#REF!,#REF!)</definedName>
    <definedName name="_585分配槽上屋_3" localSheetId="2">(#REF!,#REF!,#REF!,#REF!,#REF!,#REF!,#REF!,#REF!)</definedName>
    <definedName name="_585分配槽上屋_3" localSheetId="12">(#REF!,#REF!,#REF!,#REF!,#REF!,#REF!,#REF!,#REF!)</definedName>
    <definedName name="_585分配槽上屋_3" localSheetId="0">(#REF!,#REF!,#REF!,#REF!,#REF!,#REF!,#REF!,#REF!)</definedName>
    <definedName name="_585分配槽上屋_3">(#REF!,#REF!,#REF!,#REF!,#REF!,#REF!,#REF!,#REF!)</definedName>
    <definedName name="_586保温工事_1" localSheetId="2">#REF!</definedName>
    <definedName name="_586保温工事_1" localSheetId="12">#REF!</definedName>
    <definedName name="_586保温工事_1" localSheetId="0">#REF!</definedName>
    <definedName name="_586保温工事_1">#REF!</definedName>
    <definedName name="_587保温工事_2" localSheetId="2">#REF!</definedName>
    <definedName name="_587保温工事_2" localSheetId="12">#REF!</definedName>
    <definedName name="_587保温工事_2" localSheetId="0">#REF!</definedName>
    <definedName name="_587保温工事_2">#REF!</definedName>
    <definedName name="_588保温工事_3" localSheetId="2">#REF!</definedName>
    <definedName name="_588保温工事_3" localSheetId="12">#REF!</definedName>
    <definedName name="_588保温工事_3" localSheetId="0">#REF!</definedName>
    <definedName name="_588保温工事_3">#REF!</definedName>
    <definedName name="_589補給数_1" localSheetId="2">#REF!</definedName>
    <definedName name="_589補給数_1" localSheetId="12">#REF!</definedName>
    <definedName name="_589補給数_1">#REF!</definedName>
    <definedName name="_58文復_EM_IE">#REF!</definedName>
    <definedName name="_59__123Graph_BChart_3I" hidden="1">#REF!</definedName>
    <definedName name="_59_Q_1" localSheetId="0">#REF!</definedName>
    <definedName name="_59_Q_1">#REF!</definedName>
    <definedName name="_590補給数_2" localSheetId="2">#REF!</definedName>
    <definedName name="_590補給数_2" localSheetId="12">#REF!</definedName>
    <definedName name="_590補給数_2" localSheetId="0">#REF!</definedName>
    <definedName name="_590補給数_2">#REF!</definedName>
    <definedName name="_591補給数_3" localSheetId="2">#REF!</definedName>
    <definedName name="_591補給数_3" localSheetId="12">#REF!</definedName>
    <definedName name="_591補給数_3" localSheetId="0">#REF!</definedName>
    <definedName name="_591補給数_3">#REF!</definedName>
    <definedName name="_592桝蓋_1" localSheetId="2">#REF!</definedName>
    <definedName name="_592桝蓋_1" localSheetId="12">#REF!</definedName>
    <definedName name="_592桝蓋_1" localSheetId="0">#REF!</definedName>
    <definedName name="_592桝蓋_1">#REF!</definedName>
    <definedName name="_593桝蓋_2" localSheetId="2">#REF!</definedName>
    <definedName name="_593桝蓋_2" localSheetId="12">#REF!</definedName>
    <definedName name="_593桝蓋_2">#REF!</definedName>
    <definedName name="_594桝蓋_3" localSheetId="2">#REF!</definedName>
    <definedName name="_594桝蓋_3" localSheetId="12">#REF!</definedName>
    <definedName name="_594桝蓋_3">#REF!</definedName>
    <definedName name="_595桝寸法_1" localSheetId="0">#REF!</definedName>
    <definedName name="_595桝寸法_1">#REF!</definedName>
    <definedName name="_596桝寸法_2" localSheetId="0">#REF!</definedName>
    <definedName name="_596桝寸法_2">#REF!</definedName>
    <definedName name="_597桝寸法_3">#REF!</definedName>
    <definedName name="_598桝寸法2_1" localSheetId="0">#REF!</definedName>
    <definedName name="_598桝寸法2_1">#REF!</definedName>
    <definedName name="_599桝寸法2_2" localSheetId="0">#REF!</definedName>
    <definedName name="_599桝寸法2_2">#REF!</definedName>
    <definedName name="_59Datab">#REF!</definedName>
    <definedName name="_59T5_">#REF!</definedName>
    <definedName name="_5A_1">#REF!</definedName>
    <definedName name="_5A_2" localSheetId="9">#REF!</definedName>
    <definedName name="_5A_2">#REF!</definedName>
    <definedName name="_5AB1601_">#REF!</definedName>
    <definedName name="_5D" localSheetId="2">#REF!</definedName>
    <definedName name="_5D" localSheetId="12">#REF!</definedName>
    <definedName name="_5D" localSheetId="0">#REF!</definedName>
    <definedName name="_5D">#REF!</definedName>
    <definedName name="_5Datab" localSheetId="2">#REF!</definedName>
    <definedName name="_5Datab" localSheetId="12">#REF!</definedName>
    <definedName name="_5Datab" localSheetId="0">#REF!</definedName>
    <definedName name="_5Datab">#REF!</definedName>
    <definedName name="_5h12_">#REF!</definedName>
    <definedName name="_5P" localSheetId="2">#REF!</definedName>
    <definedName name="_5P" localSheetId="12">#REF!</definedName>
    <definedName name="_5P" localSheetId="0">#REF!</definedName>
    <definedName name="_5P">#REF!</definedName>
    <definedName name="_5Print_Area">#REF!</definedName>
    <definedName name="_5ページまで">#REF!</definedName>
    <definedName name="_5月">#REF!</definedName>
    <definedName name="_6" localSheetId="2">#REF!</definedName>
    <definedName name="_6" localSheetId="12">#REF!</definedName>
    <definedName name="_6" localSheetId="0">#REF!</definedName>
    <definedName name="_6">#REF!</definedName>
    <definedName name="_6_??_Print_Area_8">#REF!</definedName>
    <definedName name="_6__0Print_Area_1" localSheetId="12">#REF!</definedName>
    <definedName name="_6__0Print_Area_1" localSheetId="0">#REF!</definedName>
    <definedName name="_6__0Print_Area_1">#REF!</definedName>
    <definedName name="_6__123Graph_AC_温熱" hidden="1">#REF!</definedName>
    <definedName name="_6_0_K" hidden="1">#REF!</definedName>
    <definedName name="_6_00_Datab">#REF!</definedName>
    <definedName name="_6_00_Print_Area" localSheetId="2">#REF!</definedName>
    <definedName name="_6_00_Print_Area" localSheetId="12">#REF!</definedName>
    <definedName name="_6_00_Print_Area" localSheetId="0">#REF!</definedName>
    <definedName name="_6_00_Print_Area">#REF!</definedName>
    <definedName name="_6_0Datab" localSheetId="2">#REF!</definedName>
    <definedName name="_6_0Datab" localSheetId="5">#REF!</definedName>
    <definedName name="_6_0Datab" localSheetId="0">#REF!</definedName>
    <definedName name="_6_0Datab">#REF!</definedName>
    <definedName name="_6_0Print_Area">#REF!</definedName>
    <definedName name="_6_2006_1023">#REF!</definedName>
    <definedName name="_6_t_1">#REF!</definedName>
    <definedName name="_60______________0_S" hidden="1">#REF!</definedName>
    <definedName name="_60__123Graph_BChart_6J" hidden="1">#REF!</definedName>
    <definedName name="_60_Q_2" localSheetId="0">#REF!</definedName>
    <definedName name="_60_Q_2">#REF!</definedName>
    <definedName name="_600桝寸法2_3">#REF!</definedName>
    <definedName name="_601桝代価_1" localSheetId="2">#REF!</definedName>
    <definedName name="_601桝代価_1" localSheetId="12">#REF!</definedName>
    <definedName name="_601桝代価_1" localSheetId="0">#REF!</definedName>
    <definedName name="_601桝代価_1">#REF!</definedName>
    <definedName name="_602桝代価_2" localSheetId="12">#REF!</definedName>
    <definedName name="_602桝代価_2" localSheetId="0">#REF!</definedName>
    <definedName name="_602桝代価_2">#REF!</definedName>
    <definedName name="_603桝代価_3" localSheetId="2">#REF!</definedName>
    <definedName name="_603桝代価_3" localSheetId="12">#REF!</definedName>
    <definedName name="_603桝代価_3" localSheetId="0">#REF!</definedName>
    <definedName name="_603桝代価_3">#REF!</definedName>
    <definedName name="_604桝番号_1" localSheetId="0">#REF!</definedName>
    <definedName name="_604桝番号_1">#REF!</definedName>
    <definedName name="_605桝番号_2" localSheetId="0">#REF!</definedName>
    <definedName name="_605桝番号_2">#REF!</definedName>
    <definedName name="_606__123Graph_BChart_18K" hidden="1">#REF!</definedName>
    <definedName name="_606桝番号_3">#REF!</definedName>
    <definedName name="_607桝類工事_1" localSheetId="2">#REF!</definedName>
    <definedName name="_607桝類工事_1" localSheetId="12">#REF!</definedName>
    <definedName name="_607桝類工事_1" localSheetId="0">#REF!</definedName>
    <definedName name="_607桝類工事_1">#REF!</definedName>
    <definedName name="_608桝類工事_2" localSheetId="2">#REF!</definedName>
    <definedName name="_608桝類工事_2" localSheetId="12">#REF!</definedName>
    <definedName name="_608桝類工事_2" localSheetId="0">#REF!</definedName>
    <definedName name="_608桝類工事_2">#REF!</definedName>
    <definedName name="_609桝類工事_3" localSheetId="2">#REF!</definedName>
    <definedName name="_609桝類工事_3" localSheetId="12">#REF!</definedName>
    <definedName name="_609桝類工事_3" localSheetId="0">#REF!</definedName>
    <definedName name="_609桝類工事_3">#REF!</definedName>
    <definedName name="_60A50000_">#REF!</definedName>
    <definedName name="_60文復_EM_TKEE">#REF!</definedName>
    <definedName name="_61__123Graph_BChart_7J" hidden="1">#REF!</definedName>
    <definedName name="_61_Q_3">#REF!</definedName>
    <definedName name="_612名前2_3" localSheetId="12">#REF!</definedName>
    <definedName name="_612名前2_3" localSheetId="0">#REF!</definedName>
    <definedName name="_612名前2_3">#REF!</definedName>
    <definedName name="_613労務単価_1" localSheetId="2">#REF!</definedName>
    <definedName name="_613労務単価_1" localSheetId="12">#REF!</definedName>
    <definedName name="_613労務単価_1" localSheetId="0">#REF!</definedName>
    <definedName name="_613労務単価_1">#REF!</definedName>
    <definedName name="_614労務単価_2" localSheetId="2">#REF!</definedName>
    <definedName name="_614労務単価_2" localSheetId="12">#REF!</definedName>
    <definedName name="_614労務単価_2" localSheetId="0">#REF!</definedName>
    <definedName name="_614労務単価_2">#REF!</definedName>
    <definedName name="_615労務単価_3" localSheetId="2">#REF!</definedName>
    <definedName name="_615労務単価_3" localSheetId="12">#REF!</definedName>
    <definedName name="_615労務単価_3" localSheetId="0">#REF!</definedName>
    <definedName name="_615労務単価_3">#REF!</definedName>
    <definedName name="_616礫質土及び粘性土_1" localSheetId="2">#REF!</definedName>
    <definedName name="_616礫質土及び粘性土_1" localSheetId="12">#REF!</definedName>
    <definedName name="_616礫質土及び粘性土_1">#REF!</definedName>
    <definedName name="_617礫質土及び粘性土_2" localSheetId="2">#REF!</definedName>
    <definedName name="_617礫質土及び粘性土_2" localSheetId="12">#REF!</definedName>
    <definedName name="_617礫質土及び粘性土_2">#REF!</definedName>
    <definedName name="_618礫質土及び粘性土_3" localSheetId="2">#REF!</definedName>
    <definedName name="_618礫質土及び粘性土_3" localSheetId="12">#REF!</definedName>
    <definedName name="_618礫質土及び粘性土_3">#REF!</definedName>
    <definedName name="_61Datab">#REF!</definedName>
    <definedName name="_62__123Graph_BD_温熱" hidden="1">#REF!</definedName>
    <definedName name="_62_r_1" localSheetId="2">#REF!</definedName>
    <definedName name="_62_r_1" localSheetId="12">#REF!</definedName>
    <definedName name="_62_r_1">#REF!</definedName>
    <definedName name="_62Datab">#REF!</definedName>
    <definedName name="_62文復_F･FEP">#REF!</definedName>
    <definedName name="_63__123Graph_BD_冷熱" hidden="1">#REF!</definedName>
    <definedName name="_63_r_2" localSheetId="2">#REF!</definedName>
    <definedName name="_63_r_2" localSheetId="12">#REF!</definedName>
    <definedName name="_63_r_2">#REF!</definedName>
    <definedName name="_630__123Graph_BChart_19K" hidden="1">#REF!</definedName>
    <definedName name="_63Datab">#REF!</definedName>
    <definedName name="_63Print_Area">#REF!</definedName>
    <definedName name="_64__123Graph_Bｸﾞﾗﾌ_1" hidden="1">#REF!</definedName>
    <definedName name="_64_R_3">#REF!</definedName>
    <definedName name="_64Print_Area">#REF!</definedName>
    <definedName name="_64文復_F2電線管">#REF!</definedName>
    <definedName name="_65_______________K" hidden="1">#REF!</definedName>
    <definedName name="_65__123Graph_Bｸﾞﾗﾌ_10" hidden="1">#REF!</definedName>
    <definedName name="_65_R1010_1" localSheetId="2">#REF!</definedName>
    <definedName name="_65_R1010_1" localSheetId="12">#REF!</definedName>
    <definedName name="_65_R1010_1" localSheetId="0">#REF!</definedName>
    <definedName name="_65_R1010_1">#REF!</definedName>
    <definedName name="_654__123Graph_BChart_2I" hidden="1">#REF!</definedName>
    <definedName name="_66__123Graph_Bｸﾞﾗﾌ_11" hidden="1">#REF!</definedName>
    <definedName name="_66_R1010_2" localSheetId="2">#REF!</definedName>
    <definedName name="_66_R1010_2" localSheetId="12">#REF!</definedName>
    <definedName name="_66_R1010_2" localSheetId="0">#REF!</definedName>
    <definedName name="_66_R1010_2">#REF!</definedName>
    <definedName name="_66文復_TV">#REF!</definedName>
    <definedName name="_67__123Graph_Bｸﾞﾗﾌ_12" hidden="1">#REF!</definedName>
    <definedName name="_67_R1010_3" localSheetId="2">#REF!</definedName>
    <definedName name="_67_R1010_3" localSheetId="12">#REF!</definedName>
    <definedName name="_67_R1010_3" localSheetId="0">#REF!</definedName>
    <definedName name="_67_R1010_3">#REF!</definedName>
    <definedName name="_678__123Graph_BChart_30L" hidden="1">#REF!</definedName>
    <definedName name="_68__123Graph_Bｸﾞﾗﾌ_13" hidden="1">#REF!</definedName>
    <definedName name="_68_S_1" localSheetId="2">#REF!</definedName>
    <definedName name="_68_S_1" localSheetId="12">#REF!</definedName>
    <definedName name="_68_S_1">#REF!</definedName>
    <definedName name="_68文復_UTP">#REF!</definedName>
    <definedName name="_69__123Graph_Bｸﾞﾗﾌ_14" hidden="1">#REF!</definedName>
    <definedName name="_69_S_2" localSheetId="2">#REF!</definedName>
    <definedName name="_69_S_2" localSheetId="12">#REF!</definedName>
    <definedName name="_69_S_2">#REF!</definedName>
    <definedName name="_69Datab">#REF!</definedName>
    <definedName name="_6A_2">#REF!</definedName>
    <definedName name="_6A_3">#REF!</definedName>
    <definedName name="_6a2_">#REF!</definedName>
    <definedName name="_6A3_" localSheetId="9">#REF!</definedName>
    <definedName name="_6A3_">#REF!</definedName>
    <definedName name="_6D" localSheetId="2">#REF!</definedName>
    <definedName name="_6D" localSheetId="12">#REF!</definedName>
    <definedName name="_6D">#REF!</definedName>
    <definedName name="_6Datab" localSheetId="2">#REF!</definedName>
    <definedName name="_6Datab" localSheetId="12">#REF!</definedName>
    <definedName name="_6Datab">#REF!</definedName>
    <definedName name="_6h13_">#REF!</definedName>
    <definedName name="_6I00">#REF!</definedName>
    <definedName name="_6kVEM_CET" localSheetId="9">#REF!</definedName>
    <definedName name="_6kVEM_CET">#REF!</definedName>
    <definedName name="_6P" localSheetId="12">#REF!</definedName>
    <definedName name="_6P" localSheetId="0">#REF!</definedName>
    <definedName name="_6P">#N/A</definedName>
    <definedName name="_6Print_Area">#REF!</definedName>
    <definedName name="_6ページまで">#REF!</definedName>
    <definedName name="_6月">#REF!</definedName>
    <definedName name="_7" localSheetId="2">#REF!</definedName>
    <definedName name="_7" localSheetId="12">#REF!</definedName>
    <definedName name="_7" localSheetId="0">#REF!</definedName>
    <definedName name="_7">#REF!</definedName>
    <definedName name="_7_??_Print_Area_8">#REF!</definedName>
    <definedName name="_7__0Print_Area_2" localSheetId="12">#REF!</definedName>
    <definedName name="_7__0Print_Area_2" localSheetId="0">#REF!</definedName>
    <definedName name="_7__0Print_Area_2">#REF!</definedName>
    <definedName name="_7__123Graph_AC_冷熱" hidden="1">#REF!</definedName>
    <definedName name="_7_0">#REF!</definedName>
    <definedName name="_7_00_Print_Area" localSheetId="2">#REF!</definedName>
    <definedName name="_7_00_Print_Area" localSheetId="12">#REF!</definedName>
    <definedName name="_7_00_Print_Area" localSheetId="0">#REF!</definedName>
    <definedName name="_7_00_Print_Area">#REF!</definedName>
    <definedName name="_7_A1_1">#REF!</definedName>
    <definedName name="_70_______________S" hidden="1">#REF!</definedName>
    <definedName name="_70__123Graph_Bｸﾞﾗﾌ_15" hidden="1">#REF!</definedName>
    <definedName name="_70_S_3">#REF!</definedName>
    <definedName name="_702__123Graph_BChart_31L" hidden="1">#REF!</definedName>
    <definedName name="_70文復_ｱﾙﾐﾗｯｸ">#REF!</definedName>
    <definedName name="_71__123Graph_Bｸﾞﾗﾌ_16" hidden="1">#REF!</definedName>
    <definedName name="_71_Sort_1" localSheetId="2">#REF!</definedName>
    <definedName name="_71_Sort_1" localSheetId="12">#REF!</definedName>
    <definedName name="_71_Sort_1" localSheetId="0">#REF!</definedName>
    <definedName name="_71_Sort_1">#REF!</definedName>
    <definedName name="_71Datab">#REF!</definedName>
    <definedName name="_72__123Graph_Bｸﾞﾗﾌ_2" hidden="1">#REF!</definedName>
    <definedName name="_72_Sort_2" localSheetId="0">#REF!</definedName>
    <definedName name="_72_Sort_2">#REF!</definedName>
    <definedName name="_726__123Graph_BChart_3I" hidden="1">#REF!</definedName>
    <definedName name="_72文復_ｹｰﾌﾞﾙ札">#REF!</definedName>
    <definedName name="_73__123Graph_Bｸﾞﾗﾌ_3" hidden="1">#REF!</definedName>
    <definedName name="_73_Sort_3" localSheetId="2">#REF!</definedName>
    <definedName name="_73_Sort_3" localSheetId="12">#REF!</definedName>
    <definedName name="_73_Sort_3" localSheetId="0">#REF!</definedName>
    <definedName name="_73_Sort_3">#REF!</definedName>
    <definedName name="_74__123Graph_Bｸﾞﾗﾌ_4" hidden="1">#REF!</definedName>
    <definedName name="_74_t_1" localSheetId="2">#REF!</definedName>
    <definedName name="_74_t_1" localSheetId="12">#REF!</definedName>
    <definedName name="_74_t_1" localSheetId="0">#REF!</definedName>
    <definedName name="_74_t_1">#REF!</definedName>
    <definedName name="_74文復_ｺﾝｾﾝﾄ">#REF!</definedName>
    <definedName name="_75_____________0_K" hidden="1">#REF!</definedName>
    <definedName name="_75__123Graph_Bｸﾞﾗﾌ_5" hidden="1">#REF!</definedName>
    <definedName name="_75_t_2" localSheetId="2">#REF!</definedName>
    <definedName name="_75_t_2" localSheetId="12">#REF!</definedName>
    <definedName name="_75_t_2" localSheetId="0">#REF!</definedName>
    <definedName name="_75_t_2">#REF!</definedName>
    <definedName name="_750__123Graph_BChart_6J" hidden="1">#REF!</definedName>
    <definedName name="_75Print_Area">#REF!</definedName>
    <definedName name="_75φ以下">#REF!</definedName>
    <definedName name="_76__123Graph_Bｸﾞﾗﾌ_6" hidden="1">#REF!</definedName>
    <definedName name="_76_t_3" localSheetId="2">#REF!</definedName>
    <definedName name="_76_t_3" localSheetId="12">#REF!</definedName>
    <definedName name="_76_t_3" localSheetId="0">#REF!</definedName>
    <definedName name="_76_t_3">#REF!</definedName>
    <definedName name="_76文復_ｽｲｯﾁ">#REF!</definedName>
    <definedName name="_77__123Graph_Bｸﾞﾗﾌ_7" hidden="1">#REF!</definedName>
    <definedName name="_77_T_4" localSheetId="2">#REF!</definedName>
    <definedName name="_77_T_4" localSheetId="12">#REF!</definedName>
    <definedName name="_77_T_4" localSheetId="0">#REF!</definedName>
    <definedName name="_77_T_4">#REF!</definedName>
    <definedName name="_774__123Graph_BChart_7J" hidden="1">#REF!</definedName>
    <definedName name="_775__123Graph_BD_温熱" hidden="1">#REF!</definedName>
    <definedName name="_776__123Graph_BD_冷熱" hidden="1">#REF!</definedName>
    <definedName name="_777__123Graph_Bｸﾞﾗﾌ_1" hidden="1">#REF!</definedName>
    <definedName name="_778__123Graph_Bｸﾞﾗﾌ_10" hidden="1">#REF!</definedName>
    <definedName name="_779__123Graph_Bｸﾞﾗﾌ_11" hidden="1">#REF!</definedName>
    <definedName name="_78__123Graph_AChart_18K" hidden="1">#REF!</definedName>
    <definedName name="_78__123Graph_Bｸﾞﾗﾌ_8" hidden="1">#REF!</definedName>
    <definedName name="_78_U_1" localSheetId="0">#REF!</definedName>
    <definedName name="_78_U_1">#REF!</definedName>
    <definedName name="_780__123Graph_Bｸﾞﾗﾌ_12" hidden="1">#REF!</definedName>
    <definedName name="_781__123Graph_Bｸﾞﾗﾌ_13" hidden="1">#REF!</definedName>
    <definedName name="_782__123Graph_Bｸﾞﾗﾌ_14" hidden="1">#REF!</definedName>
    <definedName name="_783__123Graph_Bｸﾞﾗﾌ_15" hidden="1">#REF!</definedName>
    <definedName name="_784__123Graph_Bｸﾞﾗﾌ_16" hidden="1">#REF!</definedName>
    <definedName name="_785__123Graph_Bｸﾞﾗﾌ_2" hidden="1">#REF!</definedName>
    <definedName name="_786__123Graph_Bｸﾞﾗﾌ_3" hidden="1">#REF!</definedName>
    <definedName name="_787__123Graph_Bｸﾞﾗﾌ_4" hidden="1">#REF!</definedName>
    <definedName name="_788__123Graph_Bｸﾞﾗﾌ_5" hidden="1">#REF!</definedName>
    <definedName name="_789__123Graph_Bｸﾞﾗﾌ_6" hidden="1">#REF!</definedName>
    <definedName name="_78文復_ﾌﾟﾙﾎﾞｯｸｽ">#REF!</definedName>
    <definedName name="_79__123Graph_Bｸﾞﾗﾌ_9" hidden="1">#REF!</definedName>
    <definedName name="_79_U_2" localSheetId="0">#REF!</definedName>
    <definedName name="_79_U_2">#REF!</definedName>
    <definedName name="_790__123Graph_Bｸﾞﾗﾌ_7" hidden="1">#REF!</definedName>
    <definedName name="_791__123Graph_Bｸﾞﾗﾌ_8" hidden="1">#REF!</definedName>
    <definedName name="_792__123Graph_Bｸﾞﾗﾌ_9" hidden="1">#REF!</definedName>
    <definedName name="_7A_3" localSheetId="9">#REF!</definedName>
    <definedName name="_7A_3">#REF!</definedName>
    <definedName name="_7A50000_">#REF!</definedName>
    <definedName name="_7D" localSheetId="2">#REF!</definedName>
    <definedName name="_7D" localSheetId="12">#REF!</definedName>
    <definedName name="_7D" localSheetId="0">#REF!</definedName>
    <definedName name="_7D">#REF!</definedName>
    <definedName name="_7h14_">#REF!</definedName>
    <definedName name="_7P" localSheetId="12">#REF!</definedName>
    <definedName name="_7P" localSheetId="0">#REF!</definedName>
    <definedName name="_7P">#N/A</definedName>
    <definedName name="_7Print_Area">#REF!</definedName>
    <definedName name="_7ページまで">#REF!</definedName>
    <definedName name="_7月">#REF!</definedName>
    <definedName name="_8">#REF!</definedName>
    <definedName name="_8__0Print_Area_3" localSheetId="12">#REF!</definedName>
    <definedName name="_8__0Print_Area_3" localSheetId="0">#REF!</definedName>
    <definedName name="_8__0Print_Area_3">#REF!</definedName>
    <definedName name="_8__123Graph_AChart_17K" hidden="1">#REF!</definedName>
    <definedName name="_8_0_S" hidden="1">#REF!</definedName>
    <definedName name="_8_00_Datab" localSheetId="2">#REF!</definedName>
    <definedName name="_8_00_Datab" localSheetId="12">#REF!</definedName>
    <definedName name="_8_00_Datab" localSheetId="0">#REF!</definedName>
    <definedName name="_8_00_Datab">#REF!</definedName>
    <definedName name="_8_00_Print_Area" localSheetId="2">#REF!</definedName>
    <definedName name="_8_00_Print_Area" localSheetId="12">#REF!</definedName>
    <definedName name="_8_00_Print_Area" localSheetId="0">#REF!</definedName>
    <definedName name="_8_00_Print_Area">#REF!</definedName>
    <definedName name="_8_0Datab" localSheetId="2">#REF!</definedName>
    <definedName name="_8_0Datab" localSheetId="12">#REF!</definedName>
    <definedName name="_8_0Datab" localSheetId="0">#REF!</definedName>
    <definedName name="_8_0Datab">#REF!</definedName>
    <definedName name="_8_0P">#REF!</definedName>
    <definedName name="_8_0Print_Area" localSheetId="2">#REF!</definedName>
    <definedName name="_8_0Print_Area" localSheetId="12">#REF!</definedName>
    <definedName name="_8_0Print_Area" localSheetId="5">#REF!</definedName>
    <definedName name="_8_0Print_Area" localSheetId="0">#REF!</definedName>
    <definedName name="_8_0Print_Area">#REF!</definedName>
    <definedName name="_8_2006_1024">#REF!</definedName>
    <definedName name="_8_A1_1">#REF!</definedName>
    <definedName name="_8_p_1">#REF!</definedName>
    <definedName name="_80_____________0_S" hidden="1">#REF!</definedName>
    <definedName name="_80__123Graph_C_四日市_電力" hidden="1">#REF!</definedName>
    <definedName name="_80_U_3">#REF!</definedName>
    <definedName name="_80P">#REF!</definedName>
    <definedName name="_80文復_ﾌﾟﾚｰﾄ">#REF!</definedName>
    <definedName name="_81__123Graph_CA_温熱" hidden="1">#REF!</definedName>
    <definedName name="_81_z_1" localSheetId="2">#REF!</definedName>
    <definedName name="_81_z_1" localSheetId="12">#REF!</definedName>
    <definedName name="_81_z_1" localSheetId="0">#REF!</definedName>
    <definedName name="_81_z_1">#REF!</definedName>
    <definedName name="_816__123Graph_C_四日市_電力" hidden="1">#REF!</definedName>
    <definedName name="_817__123Graph_CA_温熱" hidden="1">#REF!</definedName>
    <definedName name="_818__123Graph_CA_冷熱" hidden="1">#REF!</definedName>
    <definedName name="_819__123Graph_CB_温熱" hidden="1">#REF!</definedName>
    <definedName name="_81Print_Area">#REF!</definedName>
    <definedName name="_82__123Graph_CA_冷熱" hidden="1">#REF!</definedName>
    <definedName name="_82_z_2" localSheetId="0">#REF!</definedName>
    <definedName name="_82_z_2">#REF!</definedName>
    <definedName name="_820__123Graph_CB_冷熱" hidden="1">#REF!</definedName>
    <definedName name="_821__123Graph_CC_温熱" hidden="1">#REF!</definedName>
    <definedName name="_822__123Graph_CC_冷熱" hidden="1">#REF!</definedName>
    <definedName name="_82文復_ﾎﾞﾀﾝ電話">#REF!</definedName>
    <definedName name="_83__123Graph_CB_温熱" hidden="1">#REF!</definedName>
    <definedName name="_83_z_3" localSheetId="2">#REF!</definedName>
    <definedName name="_83_z_3" localSheetId="12">#REF!</definedName>
    <definedName name="_83_z_3" localSheetId="0">#REF!</definedName>
    <definedName name="_83_z_3">#REF!</definedName>
    <definedName name="_84__123Graph_CB_冷熱" hidden="1">#REF!</definedName>
    <definedName name="_846__123Graph_CChart_18K" hidden="1">#REF!</definedName>
    <definedName name="_84文復_ﾓｰﾙﾄﾞ分岐">#REF!</definedName>
    <definedName name="_85______________K" hidden="1">#REF!</definedName>
    <definedName name="_85__123Graph_CC_温熱" hidden="1">#REF!</definedName>
    <definedName name="_86__123Graph_CC_冷熱" hidden="1">#REF!</definedName>
    <definedName name="_86_00_Datab" localSheetId="2">#REF!</definedName>
    <definedName name="_86_00_Datab" localSheetId="12">#REF!</definedName>
    <definedName name="_86_00_Datab" localSheetId="0">#REF!</definedName>
    <definedName name="_86_00_Datab">#REF!</definedName>
    <definedName name="_86文復_ﾗｯｸ亜鉛">#REF!</definedName>
    <definedName name="_87__123Graph_CChart_18K" hidden="1">#REF!</definedName>
    <definedName name="_870__123Graph_CChart_19K" hidden="1">#REF!</definedName>
    <definedName name="_88__123Graph_CChart_19K" hidden="1">#REF!</definedName>
    <definedName name="_88文復_ﾗｯｸ合成樹">#REF!</definedName>
    <definedName name="_89__123Graph_CChart_2I" hidden="1">#REF!</definedName>
    <definedName name="_89_00_Print_Area" localSheetId="2">#REF!</definedName>
    <definedName name="_89_00_Print_Area" localSheetId="12">#REF!</definedName>
    <definedName name="_89_00_Print_Area" localSheetId="0">#REF!</definedName>
    <definedName name="_89_00_Print_Area">#REF!</definedName>
    <definedName name="_894__123Graph_CChart_2I" hidden="1">#REF!</definedName>
    <definedName name="_8A_2">#REF!</definedName>
    <definedName name="_8A4_" localSheetId="9">#REF!</definedName>
    <definedName name="_8A4_">#REF!</definedName>
    <definedName name="_8AB1601_">#REF!</definedName>
    <definedName name="_8D" localSheetId="2">#REF!</definedName>
    <definedName name="_8D" localSheetId="12">#REF!</definedName>
    <definedName name="_8D" localSheetId="0">#REF!</definedName>
    <definedName name="_8D">#REF!</definedName>
    <definedName name="_8Datab">#REF!</definedName>
    <definedName name="_8h21_">#REF!</definedName>
    <definedName name="_8M00">#REF!</definedName>
    <definedName name="_8P" localSheetId="2">#REF!</definedName>
    <definedName name="_8P" localSheetId="12">#REF!</definedName>
    <definedName name="_8P" localSheetId="0">#REF!</definedName>
    <definedName name="_8P">#REF!</definedName>
    <definedName name="_8Print_Area" localSheetId="2">#REF!</definedName>
    <definedName name="_8Print_Area" localSheetId="12">#REF!</definedName>
    <definedName name="_8Print_Area" localSheetId="0">#REF!</definedName>
    <definedName name="_8Print_Area">#REF!</definedName>
    <definedName name="_8月">#REF!</definedName>
    <definedName name="_9">#N/A</definedName>
    <definedName name="_9__123Graph_AChart_18K" hidden="1">#REF!</definedName>
    <definedName name="_9_0_Datab_1" localSheetId="2">#REF!</definedName>
    <definedName name="_9_0_Datab_1" localSheetId="12">#REF!</definedName>
    <definedName name="_9_0_Datab_1" localSheetId="0">#REF!</definedName>
    <definedName name="_9_0_Datab_1">#REF!</definedName>
    <definedName name="_9_00_Datab" localSheetId="2">#REF!</definedName>
    <definedName name="_9_00_Datab" localSheetId="12">#REF!</definedName>
    <definedName name="_9_00_Datab">#REF!</definedName>
    <definedName name="_9_00_Print_Area">#REF!</definedName>
    <definedName name="_9_0Datab" localSheetId="12">#REF!</definedName>
    <definedName name="_9_0Datab" localSheetId="0">#REF!</definedName>
    <definedName name="_9_0Datab">#REF!</definedName>
    <definedName name="_9_0Print_Area" localSheetId="2">#REF!</definedName>
    <definedName name="_9_0Print_Area" localSheetId="12">#REF!</definedName>
    <definedName name="_9_0Print_Area" localSheetId="5">#REF!</definedName>
    <definedName name="_9_0Print_Area">#REF!</definedName>
    <definedName name="_9_p_1">#REF!</definedName>
    <definedName name="_9_t_1">#REF!</definedName>
    <definedName name="_90______________S" hidden="1">#REF!</definedName>
    <definedName name="_90__123Graph_CChart_30L" hidden="1">#REF!</definedName>
    <definedName name="_90GOURYU" localSheetId="9">#REF!</definedName>
    <definedName name="_90GOURYU">#REF!</definedName>
    <definedName name="_90SOUJI" localSheetId="9">#REF!</definedName>
    <definedName name="_90SOUJI">#REF!</definedName>
    <definedName name="_90TYOKU" localSheetId="9">#REF!</definedName>
    <definedName name="_90TYOKU">#REF!</definedName>
    <definedName name="_90文復_医療用">#REF!</definedName>
    <definedName name="_91__123Graph_CChart_31L" hidden="1">#REF!</definedName>
    <definedName name="_918__123Graph_CChart_30L" hidden="1">#REF!</definedName>
    <definedName name="_92__123Graph_CChart_3I" hidden="1">#REF!</definedName>
    <definedName name="_92_0Datab" localSheetId="2">#REF!</definedName>
    <definedName name="_92_0Datab" localSheetId="12">#REF!</definedName>
    <definedName name="_92_0Datab" localSheetId="0">#REF!</definedName>
    <definedName name="_92_0Datab">#REF!</definedName>
    <definedName name="_92Print_Area">#REF!</definedName>
    <definedName name="_92文復_外灯BOX">#REF!</definedName>
    <definedName name="_93__123Graph_CChart_6J" hidden="1">#REF!</definedName>
    <definedName name="_94__123Graph_CChart_7J" hidden="1">#REF!</definedName>
    <definedName name="_942__123Graph_CChart_31L" hidden="1">#REF!</definedName>
    <definedName name="_94文復_学内単価">#REF!</definedName>
    <definedName name="_95____________0_K" hidden="1">#REF!</definedName>
    <definedName name="_95__123Graph_CD_温熱" hidden="1">#REF!</definedName>
    <definedName name="_95_0Print_Area" localSheetId="2">#REF!</definedName>
    <definedName name="_95_0Print_Area" localSheetId="12">#REF!</definedName>
    <definedName name="_95_0Print_Area" localSheetId="0">#REF!</definedName>
    <definedName name="_95_0Print_Area">#REF!</definedName>
    <definedName name="_96__123Graph_CD_冷熱" hidden="1">#REF!</definedName>
    <definedName name="_966__123Graph_CChart_3I" hidden="1">#REF!</definedName>
    <definedName name="_96AAAA_1" localSheetId="2">#REF!</definedName>
    <definedName name="_96AAAA_1" localSheetId="12">#REF!</definedName>
    <definedName name="_96AAAA_1" localSheetId="0">#REF!</definedName>
    <definedName name="_96AAAA_1">#REF!</definedName>
    <definedName name="_96文復_基準単価">#REF!</definedName>
    <definedName name="_97__123Graph_Cｸﾞﾗﾌ_1" hidden="1">#REF!</definedName>
    <definedName name="_97AAAA_2" localSheetId="2">#REF!</definedName>
    <definedName name="_97AAAA_2" localSheetId="12">#REF!</definedName>
    <definedName name="_97AAAA_2" localSheetId="0">#REF!</definedName>
    <definedName name="_97AAAA_2">#REF!</definedName>
    <definedName name="_98__123Graph_Cｸﾞﾗﾌ_10" hidden="1">#REF!</definedName>
    <definedName name="_98AAAA_3" localSheetId="2">#REF!</definedName>
    <definedName name="_98AAAA_3" localSheetId="12">#REF!</definedName>
    <definedName name="_98AAAA_3">#REF!</definedName>
    <definedName name="_98文復_金属ﾀﾞｸﾄ">#REF!</definedName>
    <definedName name="_99__123Graph_Cｸﾞﾗﾌ_11" hidden="1">#REF!</definedName>
    <definedName name="_990__123Graph_CChart_6J" hidden="1">#REF!</definedName>
    <definedName name="_99Criteria_MI_1" localSheetId="2">#REF!</definedName>
    <definedName name="_99Criteria_MI_1" localSheetId="12">#REF!</definedName>
    <definedName name="_99Criteria_MI_1">#REF!</definedName>
    <definedName name="_9A5_" localSheetId="9">#REF!</definedName>
    <definedName name="_9A5_">#REF!</definedName>
    <definedName name="_9Datab">#REF!</definedName>
    <definedName name="_9h22_">#REF!</definedName>
    <definedName name="_9P" localSheetId="2">#REF!</definedName>
    <definedName name="_9P" localSheetId="12">#REF!</definedName>
    <definedName name="_9P">#REF!</definedName>
    <definedName name="_9P_">#REF!</definedName>
    <definedName name="_9Print_Area" localSheetId="2">#REF!</definedName>
    <definedName name="_9Print_Area" localSheetId="12">#REF!</definedName>
    <definedName name="_9Print_Area">#REF!</definedName>
    <definedName name="_9月">#REF!</definedName>
    <definedName name="_a" localSheetId="2">#REF!</definedName>
    <definedName name="_a" localSheetId="12">#REF!</definedName>
    <definedName name="_a">#REF!</definedName>
    <definedName name="_a_8" localSheetId="12">#REF!</definedName>
    <definedName name="_a_8">#REF!</definedName>
    <definedName name="_A0">#REF!</definedName>
    <definedName name="_A00" localSheetId="2">#REF!</definedName>
    <definedName name="_A00" localSheetId="12">#REF!</definedName>
    <definedName name="_A00" localSheetId="0">#REF!</definedName>
    <definedName name="_A00">#REF!</definedName>
    <definedName name="_A01" localSheetId="2">#REF!</definedName>
    <definedName name="_A01" localSheetId="12">#REF!</definedName>
    <definedName name="_A01" localSheetId="0">#REF!</definedName>
    <definedName name="_A01">#REF!</definedName>
    <definedName name="_A1" localSheetId="2">#REF!</definedName>
    <definedName name="_A1" localSheetId="12">#REF!</definedName>
    <definedName name="_A1" localSheetId="0">#REF!</definedName>
    <definedName name="_A1">#REF!</definedName>
    <definedName name="_A10" localSheetId="2">#REF!</definedName>
    <definedName name="_A10" localSheetId="12">#REF!</definedName>
    <definedName name="_A10">#REF!</definedName>
    <definedName name="_A11" localSheetId="2">#REF!</definedName>
    <definedName name="_A11" localSheetId="12">#REF!</definedName>
    <definedName name="_A11">#REF!</definedName>
    <definedName name="_A12" localSheetId="2">#REF!</definedName>
    <definedName name="_A12" localSheetId="12">#REF!</definedName>
    <definedName name="_A12">#REF!</definedName>
    <definedName name="_A13" localSheetId="2">#REF!</definedName>
    <definedName name="_A13" localSheetId="12">#REF!</definedName>
    <definedName name="_A13">#REF!</definedName>
    <definedName name="_A14" localSheetId="2">#REF!</definedName>
    <definedName name="_A14" localSheetId="12">#REF!</definedName>
    <definedName name="_A14">#REF!</definedName>
    <definedName name="_A15" localSheetId="2">#REF!</definedName>
    <definedName name="_A15" localSheetId="12">#REF!</definedName>
    <definedName name="_A15">#REF!</definedName>
    <definedName name="_A16" localSheetId="2">#REF!</definedName>
    <definedName name="_A16" localSheetId="12">#REF!</definedName>
    <definedName name="_A16">#REF!</definedName>
    <definedName name="_A17" localSheetId="2">#REF!</definedName>
    <definedName name="_A17" localSheetId="12">#REF!</definedName>
    <definedName name="_A17">#REF!</definedName>
    <definedName name="_A18" localSheetId="2">#REF!</definedName>
    <definedName name="_A18" localSheetId="12">#REF!</definedName>
    <definedName name="_A18">#REF!</definedName>
    <definedName name="_A19" localSheetId="2">#REF!</definedName>
    <definedName name="_A19" localSheetId="12">#REF!</definedName>
    <definedName name="_A19">#REF!</definedName>
    <definedName name="_A2" localSheetId="2">#REF!</definedName>
    <definedName name="_A2" localSheetId="12">#REF!</definedName>
    <definedName name="_A2">#REF!</definedName>
    <definedName name="_A20" localSheetId="2">#REF!</definedName>
    <definedName name="_A20" localSheetId="12">#REF!</definedName>
    <definedName name="_A20">#REF!</definedName>
    <definedName name="_A21" localSheetId="2">#REF!</definedName>
    <definedName name="_A21" localSheetId="12">#REF!</definedName>
    <definedName name="_A21">#REF!</definedName>
    <definedName name="_A22" localSheetId="2">#REF!</definedName>
    <definedName name="_A22" localSheetId="12">#REF!</definedName>
    <definedName name="_A22">#REF!</definedName>
    <definedName name="_A23" localSheetId="2">#REF!</definedName>
    <definedName name="_A23" localSheetId="12">#REF!</definedName>
    <definedName name="_A23">#REF!</definedName>
    <definedName name="_A24" localSheetId="2">#REF!</definedName>
    <definedName name="_A24" localSheetId="12">#REF!</definedName>
    <definedName name="_A24">#REF!</definedName>
    <definedName name="_A25" localSheetId="2">#REF!</definedName>
    <definedName name="_A25" localSheetId="12">#REF!</definedName>
    <definedName name="_A25">#REF!</definedName>
    <definedName name="_A26" localSheetId="2">#REF!</definedName>
    <definedName name="_A26" localSheetId="12">#REF!</definedName>
    <definedName name="_A26">#REF!</definedName>
    <definedName name="_A27" localSheetId="2">#REF!</definedName>
    <definedName name="_A27" localSheetId="12">#REF!</definedName>
    <definedName name="_A27">#REF!</definedName>
    <definedName name="_A28" localSheetId="2">#REF!</definedName>
    <definedName name="_A28" localSheetId="12">#REF!</definedName>
    <definedName name="_A28">#REF!</definedName>
    <definedName name="_A29" localSheetId="2">#REF!</definedName>
    <definedName name="_A29" localSheetId="12">#REF!</definedName>
    <definedName name="_A29">#REF!</definedName>
    <definedName name="_A3" localSheetId="2">#REF!</definedName>
    <definedName name="_A3" localSheetId="12">#REF!</definedName>
    <definedName name="_A3">#REF!</definedName>
    <definedName name="_A30" localSheetId="2">#REF!</definedName>
    <definedName name="_A30" localSheetId="12">#REF!</definedName>
    <definedName name="_A30">#REF!</definedName>
    <definedName name="_A31" localSheetId="2">#REF!</definedName>
    <definedName name="_A31" localSheetId="12">#REF!</definedName>
    <definedName name="_A31">#REF!</definedName>
    <definedName name="_A32" localSheetId="2">#REF!</definedName>
    <definedName name="_A32" localSheetId="12">#REF!</definedName>
    <definedName name="_A32">#REF!</definedName>
    <definedName name="_A33" localSheetId="2">#REF!</definedName>
    <definedName name="_A33" localSheetId="12">#REF!</definedName>
    <definedName name="_A33">#REF!</definedName>
    <definedName name="_A34" localSheetId="2">#REF!</definedName>
    <definedName name="_A34" localSheetId="12">#REF!</definedName>
    <definedName name="_A34">#REF!</definedName>
    <definedName name="_A341337">#REF!</definedName>
    <definedName name="_A35" localSheetId="2">#REF!</definedName>
    <definedName name="_A35" localSheetId="12">#REF!</definedName>
    <definedName name="_A35">#REF!</definedName>
    <definedName name="_A36" localSheetId="2">#REF!</definedName>
    <definedName name="_A36" localSheetId="12">#REF!</definedName>
    <definedName name="_A36">#REF!</definedName>
    <definedName name="_A37" localSheetId="2">#REF!</definedName>
    <definedName name="_A37" localSheetId="12">#REF!</definedName>
    <definedName name="_A37">#REF!</definedName>
    <definedName name="_A38" localSheetId="2">#REF!</definedName>
    <definedName name="_A38" localSheetId="12">#REF!</definedName>
    <definedName name="_A38">#REF!</definedName>
    <definedName name="_A39" localSheetId="2">#REF!</definedName>
    <definedName name="_A39" localSheetId="12">#REF!</definedName>
    <definedName name="_A39">#REF!</definedName>
    <definedName name="_A4" localSheetId="2">#REF!</definedName>
    <definedName name="_A4" localSheetId="12">#REF!</definedName>
    <definedName name="_A4">#REF!</definedName>
    <definedName name="_A40" localSheetId="2">#REF!</definedName>
    <definedName name="_A40" localSheetId="12">#REF!</definedName>
    <definedName name="_A40">#REF!</definedName>
    <definedName name="_A41" localSheetId="2">#REF!</definedName>
    <definedName name="_A41" localSheetId="12">#REF!</definedName>
    <definedName name="_A41">#REF!</definedName>
    <definedName name="_A42" localSheetId="2">#REF!</definedName>
    <definedName name="_A42" localSheetId="12">#REF!</definedName>
    <definedName name="_A42">#REF!</definedName>
    <definedName name="_A43" localSheetId="2">#REF!</definedName>
    <definedName name="_A43" localSheetId="12">#REF!</definedName>
    <definedName name="_A43">#REF!</definedName>
    <definedName name="_A44" localSheetId="2">#REF!</definedName>
    <definedName name="_A44" localSheetId="12">#REF!</definedName>
    <definedName name="_A44">#REF!</definedName>
    <definedName name="_A45" localSheetId="2">#REF!</definedName>
    <definedName name="_A45" localSheetId="12">#REF!</definedName>
    <definedName name="_A45">#REF!</definedName>
    <definedName name="_A46" localSheetId="2">#REF!</definedName>
    <definedName name="_A46" localSheetId="12">#REF!</definedName>
    <definedName name="_A46">#REF!</definedName>
    <definedName name="_A47" localSheetId="2">#REF!</definedName>
    <definedName name="_A47" localSheetId="12">#REF!</definedName>
    <definedName name="_A47">#REF!</definedName>
    <definedName name="_A48" localSheetId="2">#REF!</definedName>
    <definedName name="_A48" localSheetId="12">#REF!</definedName>
    <definedName name="_A48">#REF!</definedName>
    <definedName name="_A49" localSheetId="2">#REF!</definedName>
    <definedName name="_A49" localSheetId="12">#REF!</definedName>
    <definedName name="_A49">#REF!</definedName>
    <definedName name="_A5" localSheetId="2">#REF!</definedName>
    <definedName name="_A5" localSheetId="12">#REF!</definedName>
    <definedName name="_A5">#REF!</definedName>
    <definedName name="_A50" localSheetId="2">#REF!</definedName>
    <definedName name="_A50" localSheetId="12">#REF!</definedName>
    <definedName name="_A50">#REF!</definedName>
    <definedName name="_A50000" localSheetId="2">#REF!</definedName>
    <definedName name="_A50000" localSheetId="12">#REF!</definedName>
    <definedName name="_A50000">#REF!</definedName>
    <definedName name="_A51" localSheetId="2">#REF!</definedName>
    <definedName name="_A51" localSheetId="12">#REF!</definedName>
    <definedName name="_A51">#REF!</definedName>
    <definedName name="_A52" localSheetId="2">#REF!</definedName>
    <definedName name="_A52" localSheetId="12">#REF!</definedName>
    <definedName name="_A52">#REF!</definedName>
    <definedName name="_A53" localSheetId="2">#REF!</definedName>
    <definedName name="_A53" localSheetId="12">#REF!</definedName>
    <definedName name="_A53">#REF!</definedName>
    <definedName name="_A54" localSheetId="2">#REF!</definedName>
    <definedName name="_A54" localSheetId="12">#REF!</definedName>
    <definedName name="_A54">#REF!</definedName>
    <definedName name="_A55" localSheetId="2">#REF!</definedName>
    <definedName name="_A55" localSheetId="12">#REF!</definedName>
    <definedName name="_A55">#REF!</definedName>
    <definedName name="_A56" localSheetId="2">#REF!</definedName>
    <definedName name="_A56" localSheetId="12">#REF!</definedName>
    <definedName name="_A56">#REF!</definedName>
    <definedName name="_A57" localSheetId="2">#REF!</definedName>
    <definedName name="_A57" localSheetId="12">#REF!</definedName>
    <definedName name="_A57">#REF!</definedName>
    <definedName name="_A58" localSheetId="2">#REF!</definedName>
    <definedName name="_A58" localSheetId="12">#REF!</definedName>
    <definedName name="_A58">#REF!</definedName>
    <definedName name="_A59" localSheetId="2">#REF!</definedName>
    <definedName name="_A59" localSheetId="12">#REF!</definedName>
    <definedName name="_A59">#REF!</definedName>
    <definedName name="_A6" localSheetId="2">#REF!</definedName>
    <definedName name="_A6" localSheetId="12">#REF!</definedName>
    <definedName name="_A6">#REF!</definedName>
    <definedName name="_A60" localSheetId="2">#REF!</definedName>
    <definedName name="_A60" localSheetId="12">#REF!</definedName>
    <definedName name="_A60">#REF!</definedName>
    <definedName name="_A600000">#REF!</definedName>
    <definedName name="_A61" localSheetId="2">#REF!</definedName>
    <definedName name="_A61" localSheetId="12">#REF!</definedName>
    <definedName name="_A61">#REF!</definedName>
    <definedName name="_A62" localSheetId="2">#REF!</definedName>
    <definedName name="_A62" localSheetId="12">#REF!</definedName>
    <definedName name="_A62">#REF!</definedName>
    <definedName name="_A63" localSheetId="2">#REF!</definedName>
    <definedName name="_A63" localSheetId="12">#REF!</definedName>
    <definedName name="_A63">#REF!</definedName>
    <definedName name="_A64" localSheetId="2">#REF!</definedName>
    <definedName name="_A64" localSheetId="12">#REF!</definedName>
    <definedName name="_A64">#REF!</definedName>
    <definedName name="_A65" localSheetId="2">#REF!</definedName>
    <definedName name="_A65" localSheetId="12">#REF!</definedName>
    <definedName name="_A65">#REF!</definedName>
    <definedName name="_A66" localSheetId="2">#REF!</definedName>
    <definedName name="_A66" localSheetId="12">#REF!</definedName>
    <definedName name="_A66">#REF!</definedName>
    <definedName name="_A67" localSheetId="2">#REF!</definedName>
    <definedName name="_A67" localSheetId="12">#REF!</definedName>
    <definedName name="_A67">#REF!</definedName>
    <definedName name="_A68" localSheetId="2">#REF!</definedName>
    <definedName name="_A68" localSheetId="12">#REF!</definedName>
    <definedName name="_A68">#REF!</definedName>
    <definedName name="_A69" localSheetId="2">#REF!</definedName>
    <definedName name="_A69" localSheetId="12">#REF!</definedName>
    <definedName name="_A69">#REF!</definedName>
    <definedName name="_A7" localSheetId="2">#REF!</definedName>
    <definedName name="_A7" localSheetId="12">#REF!</definedName>
    <definedName name="_A7">#REF!</definedName>
    <definedName name="_A70" localSheetId="2">#REF!</definedName>
    <definedName name="_A70" localSheetId="12">#REF!</definedName>
    <definedName name="_A70">#REF!</definedName>
    <definedName name="_A71" localSheetId="2">#REF!</definedName>
    <definedName name="_A71" localSheetId="12">#REF!</definedName>
    <definedName name="_A71">#REF!</definedName>
    <definedName name="_A73" localSheetId="2">#REF!</definedName>
    <definedName name="_A73" localSheetId="12">#REF!</definedName>
    <definedName name="_A73">#REF!</definedName>
    <definedName name="_A74" localSheetId="2">#REF!</definedName>
    <definedName name="_A74" localSheetId="12">#REF!</definedName>
    <definedName name="_A74">#REF!</definedName>
    <definedName name="_A75" localSheetId="2">#REF!</definedName>
    <definedName name="_A75" localSheetId="12">#REF!</definedName>
    <definedName name="_A75">#REF!</definedName>
    <definedName name="_A76" localSheetId="2">#REF!</definedName>
    <definedName name="_A76" localSheetId="12">#REF!</definedName>
    <definedName name="_A76">#REF!</definedName>
    <definedName name="_A77" localSheetId="2">#REF!</definedName>
    <definedName name="_A77" localSheetId="12">#REF!</definedName>
    <definedName name="_A77">#REF!</definedName>
    <definedName name="_A78" localSheetId="2">#REF!</definedName>
    <definedName name="_A78" localSheetId="12">#REF!</definedName>
    <definedName name="_A78">#REF!</definedName>
    <definedName name="_A79" localSheetId="2">#REF!</definedName>
    <definedName name="_A79" localSheetId="12">#REF!</definedName>
    <definedName name="_A79">#REF!</definedName>
    <definedName name="_A8" localSheetId="2">#REF!</definedName>
    <definedName name="_A8" localSheetId="12">#REF!</definedName>
    <definedName name="_A8">#REF!</definedName>
    <definedName name="_A81" localSheetId="2">#REF!</definedName>
    <definedName name="_A81" localSheetId="12">#REF!</definedName>
    <definedName name="_A81">#REF!</definedName>
    <definedName name="_A82" localSheetId="2">#REF!</definedName>
    <definedName name="_A82" localSheetId="12">#REF!</definedName>
    <definedName name="_A82">#REF!</definedName>
    <definedName name="_A9" localSheetId="2">#REF!</definedName>
    <definedName name="_A9" localSheetId="12">#REF!</definedName>
    <definedName name="_A9">#REF!</definedName>
    <definedName name="_AB100000">#REF!</definedName>
    <definedName name="_AB1601">#REF!</definedName>
    <definedName name="_AB67474">#REF!</definedName>
    <definedName name="_AB70047">#REF!</definedName>
    <definedName name="_ActiveItem">#REF!</definedName>
    <definedName name="_all1" localSheetId="9">#REF!</definedName>
    <definedName name="_all1">#REF!</definedName>
    <definedName name="_AllPrints">#REF!</definedName>
    <definedName name="_ANK1">#REF!</definedName>
    <definedName name="_ANK2">#REF!</definedName>
    <definedName name="_ANK3">#REF!</definedName>
    <definedName name="_ANS1" localSheetId="9">#REF!</definedName>
    <definedName name="_ANS1">#REF!</definedName>
    <definedName name="_ANS2" localSheetId="9">#REF!</definedName>
    <definedName name="_ANS2">#REF!</definedName>
    <definedName name="_ARE5">#REF!</definedName>
    <definedName name="_Area1">#REF!</definedName>
    <definedName name="_Area2">#REF!</definedName>
    <definedName name="_Area3">#REF!</definedName>
    <definedName name="_Area4">#REF!</definedName>
    <definedName name="_Area5">#REF!</definedName>
    <definedName name="_Area6">#REF!</definedName>
    <definedName name="_Area7">#REF!</definedName>
    <definedName name="_Area8">#REF!</definedName>
    <definedName name="_ASB200">#REF!</definedName>
    <definedName name="_b" localSheetId="2">#REF!</definedName>
    <definedName name="_b" localSheetId="12">#REF!</definedName>
    <definedName name="_b">#REF!</definedName>
    <definedName name="_b_8" localSheetId="12">#REF!</definedName>
    <definedName name="_b_8">#REF!</definedName>
    <definedName name="_B1">#REF!</definedName>
    <definedName name="_B2">#REF!</definedName>
    <definedName name="_B200000" localSheetId="2">#REF!</definedName>
    <definedName name="_B200000" localSheetId="12">#REF!</definedName>
    <definedName name="_B200000" localSheetId="0">#REF!</definedName>
    <definedName name="_B200000">#REF!</definedName>
    <definedName name="_Ｂ3">#REF!</definedName>
    <definedName name="_B4">#REF!</definedName>
    <definedName name="_Ｂ5">#REF!</definedName>
    <definedName name="_Ｂ6">#REF!</definedName>
    <definedName name="_B90000" localSheetId="2">#REF!</definedName>
    <definedName name="_B90000" localSheetId="12">#REF!</definedName>
    <definedName name="_B90000" localSheetId="0">#REF!</definedName>
    <definedName name="_B90000">#REF!</definedName>
    <definedName name="_BAN1">#REF!</definedName>
    <definedName name="_BAN11">#REF!</definedName>
    <definedName name="_BAN12">#REF!</definedName>
    <definedName name="_BAN2">#REF!</definedName>
    <definedName name="_BAN3">#REF!</definedName>
    <definedName name="_BAN31">#REF!</definedName>
    <definedName name="_BAN32">#REF!</definedName>
    <definedName name="_BAN33">#REF!</definedName>
    <definedName name="_BAN4">#REF!</definedName>
    <definedName name="_BAN41">#REF!</definedName>
    <definedName name="_BAN42">#REF!</definedName>
    <definedName name="_BAN44">#REF!</definedName>
    <definedName name="_BEEP__BRANCH__" localSheetId="2">#REF!</definedName>
    <definedName name="_BEEP__BRANCH__" localSheetId="12">#REF!</definedName>
    <definedName name="_BEEP__BRANCH__" localSheetId="0">#REF!</definedName>
    <definedName name="_BEEP__BRANCH__">#REF!</definedName>
    <definedName name="_BEEP__BRANCH_\" localSheetId="2">#REF!</definedName>
    <definedName name="_BEEP__BRANCH_\" localSheetId="12">#REF!</definedName>
    <definedName name="_BEEP__BRANCH_\" localSheetId="5">#N/A</definedName>
    <definedName name="_BEEP__BRANCH_\">#REF!</definedName>
    <definedName name="_BEEP_4__QUIT_">#REF!</definedName>
    <definedName name="_BEN01" localSheetId="2">#REF!</definedName>
    <definedName name="_BEN01" localSheetId="12">#REF!</definedName>
    <definedName name="_BEN01">#REF!</definedName>
    <definedName name="_BEN02" localSheetId="2">#REF!</definedName>
    <definedName name="_BEN02">#REF!</definedName>
    <definedName name="_BORDERSOFF_">#REF!</definedName>
    <definedName name="_BORDERSOFF__PA">#REF!</definedName>
    <definedName name="_BOX01">#REF!</definedName>
    <definedName name="_BOX02">#REF!</definedName>
    <definedName name="_BOX03">#REF!</definedName>
    <definedName name="_BRANCH_印刷_">#REF!</definedName>
    <definedName name="_BRANCH_印刷設">#REF!</definedName>
    <definedName name="_BRANCH_呼出_">#REF!</definedName>
    <definedName name="_BRANCH_新規保">#REF!</definedName>
    <definedName name="_BRANCH_入力_">#REF!</definedName>
    <definedName name="_BRANCH_保存_">#REF!</definedName>
    <definedName name="_BREAK__">#REF!</definedName>
    <definedName name="_BUN2">#REF!</definedName>
    <definedName name="_c" localSheetId="2">#REF!</definedName>
    <definedName name="_c" localSheetId="12">#REF!</definedName>
    <definedName name="_c">#REF!</definedName>
    <definedName name="_c_8" localSheetId="12">#REF!</definedName>
    <definedName name="_c_8">#REF!</definedName>
    <definedName name="_Ｃ１">#REF!</definedName>
    <definedName name="_C15N">#REF!</definedName>
    <definedName name="_C15U">#REF!</definedName>
    <definedName name="_C15Y">#REF!</definedName>
    <definedName name="_C15Z">#REF!</definedName>
    <definedName name="_C2">#REF!</definedName>
    <definedName name="_C20N">#REF!</definedName>
    <definedName name="_C20U">#REF!</definedName>
    <definedName name="_C20Y">#REF!</definedName>
    <definedName name="_C20Z">#REF!</definedName>
    <definedName name="_C25N">#REF!</definedName>
    <definedName name="_C25U">#REF!</definedName>
    <definedName name="_C25Y">#REF!</definedName>
    <definedName name="_C25Z">#REF!</definedName>
    <definedName name="_C300200" localSheetId="9">#REF!</definedName>
    <definedName name="_C300200">#REF!</definedName>
    <definedName name="_C303800" localSheetId="9">#REF!</definedName>
    <definedName name="_C303800">#REF!</definedName>
    <definedName name="_C30N">#REF!</definedName>
    <definedName name="_C30U">#REF!</definedName>
    <definedName name="_C30Y">#REF!</definedName>
    <definedName name="_C30Z">#REF!</definedName>
    <definedName name="_C35N">#REF!</definedName>
    <definedName name="_C35U">#REF!</definedName>
    <definedName name="_C35Y">#REF!</definedName>
    <definedName name="_C35Z">#REF!</definedName>
    <definedName name="_C370003" localSheetId="9">#REF!</definedName>
    <definedName name="_C370003">#REF!</definedName>
    <definedName name="_C370135" localSheetId="9">#REF!</definedName>
    <definedName name="_C370135">#REF!</definedName>
    <definedName name="_C370240" localSheetId="9">#REF!</definedName>
    <definedName name="_C370240">#REF!</definedName>
    <definedName name="_C370500" localSheetId="9">#REF!</definedName>
    <definedName name="_C370500">#REF!</definedName>
    <definedName name="_C370501">#REF!</definedName>
    <definedName name="_C370600" localSheetId="9">#REF!</definedName>
    <definedName name="_C370600">#REF!</definedName>
    <definedName name="_C370601">#REF!</definedName>
    <definedName name="_C371625" localSheetId="9">#REF!</definedName>
    <definedName name="_C371625">#REF!</definedName>
    <definedName name="_C371630" localSheetId="9">#REF!</definedName>
    <definedName name="_C371630">#REF!</definedName>
    <definedName name="_C371640" localSheetId="9">#REF!</definedName>
    <definedName name="_C371640">#REF!</definedName>
    <definedName name="_C371641">#REF!</definedName>
    <definedName name="_C371650" localSheetId="9">#REF!</definedName>
    <definedName name="_C371650">#REF!</definedName>
    <definedName name="_C371651">#REF!</definedName>
    <definedName name="_C371725" localSheetId="9">#REF!</definedName>
    <definedName name="_C371725">#REF!</definedName>
    <definedName name="_C371726">#REF!</definedName>
    <definedName name="_C371730" localSheetId="9">#REF!</definedName>
    <definedName name="_C371730">#REF!</definedName>
    <definedName name="_C371731">#REF!</definedName>
    <definedName name="_C371740" localSheetId="9">#REF!</definedName>
    <definedName name="_C371740">#REF!</definedName>
    <definedName name="_C371741">#REF!</definedName>
    <definedName name="_C371750" localSheetId="9">#REF!</definedName>
    <definedName name="_C371750">#REF!</definedName>
    <definedName name="_C371751">#REF!</definedName>
    <definedName name="_C460211" localSheetId="9">#REF!</definedName>
    <definedName name="_C460211">#REF!</definedName>
    <definedName name="_C460212">#REF!</definedName>
    <definedName name="_C480900" localSheetId="9">#REF!</definedName>
    <definedName name="_C480900">#REF!</definedName>
    <definedName name="_C480901">#REF!</definedName>
    <definedName name="_C481000" localSheetId="9">#REF!</definedName>
    <definedName name="_C481000">#REF!</definedName>
    <definedName name="_C481001">#REF!</definedName>
    <definedName name="_ChangeBox1">#REF!</definedName>
    <definedName name="_ChangeBox2">#REF!</definedName>
    <definedName name="_ChangeBox3">#REF!</definedName>
    <definedName name="_ChangeBox4">#REF!</definedName>
    <definedName name="_CLE5">#REF!</definedName>
    <definedName name="_CLOSE_" localSheetId="2">#REF!</definedName>
    <definedName name="_CLOSE_" localSheetId="12">#REF!</definedName>
    <definedName name="_CLOSE_" localSheetId="0">#REF!</definedName>
    <definedName name="_CLOSE_">#REF!</definedName>
    <definedName name="_Comment">#REF!</definedName>
    <definedName name="_d" localSheetId="2">#REF!</definedName>
    <definedName name="_d" localSheetId="12">#REF!</definedName>
    <definedName name="_d" localSheetId="0">#REF!</definedName>
    <definedName name="_d">#REF!</definedName>
    <definedName name="_D___EDIT__HOME" localSheetId="2">#REF!</definedName>
    <definedName name="_D___EDIT__HOME" localSheetId="12">#REF!</definedName>
    <definedName name="_D___EDIT__HOM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ab" localSheetId="2">#REF!</definedName>
    <definedName name="_Datab" localSheetId="12">#REF!</definedName>
    <definedName name="_Datab">#REF!</definedName>
    <definedName name="_dataBase">#REF!</definedName>
    <definedName name="_DataType">#REF!</definedName>
    <definedName name="_DataVersion">#REF!</definedName>
    <definedName name="_Dist_Bin" hidden="1">#REF!</definedName>
    <definedName name="_Dist_Values" hidden="1">#REF!</definedName>
    <definedName name="_e" localSheetId="2">#REF!</definedName>
    <definedName name="_e" localSheetId="12">#REF!</definedName>
    <definedName name="_e">#REF!</definedName>
    <definedName name="_EDIT__HOME__DE" localSheetId="2">#REF!</definedName>
    <definedName name="_EDIT__HOME__DE" localSheetId="12">#REF!</definedName>
    <definedName name="_EDIT__HOME__DE">#REF!</definedName>
    <definedName name="_ERR1">#REF!</definedName>
    <definedName name="_ERR2">#REF!</definedName>
    <definedName name="_ERR3">#REF!</definedName>
    <definedName name="_F" localSheetId="2">#REF!</definedName>
    <definedName name="_F" localSheetId="12">#REF!</definedName>
    <definedName name="_F">#REF!</definedName>
    <definedName name="_f16">#REF!</definedName>
    <definedName name="_file" hidden="1">#REF!</definedName>
    <definedName name="_Fill" localSheetId="2" hidden="1">#REF!</definedName>
    <definedName name="_Fill" localSheetId="12" hidden="1">#REF!</definedName>
    <definedName name="_Fill" localSheetId="9" hidden="1">#REF!</definedName>
    <definedName name="_Fill" localSheetId="5" hidden="1">#REF!</definedName>
    <definedName name="_Fill" hidden="1">#REF!</definedName>
    <definedName name="_Fill2" hidden="1">#REF!</definedName>
    <definedName name="_fill3" hidden="1">#REF!</definedName>
    <definedName name="_xlnm._FilterDatabase" localSheetId="1" hidden="1">経費!$A$29:$AC$47</definedName>
    <definedName name="_xlnm._FilterDatabase" hidden="1">#REF!</definedName>
    <definedName name="_FR_ESC__ESC_C_">#REF!</definedName>
    <definedName name="_FR_ESC__ESC_L_">#REF!</definedName>
    <definedName name="_FS_?__">#REF!</definedName>
    <definedName name="_FS_R_">#REF!</definedName>
    <definedName name="_FWInformation">#REF!</definedName>
    <definedName name="_G" localSheetId="2">#REF!</definedName>
    <definedName name="_G" localSheetId="12">#REF!</definedName>
    <definedName name="_G" localSheetId="0">#REF!</definedName>
    <definedName name="_G">#REF!</definedName>
    <definedName name="_G.Title2">#REF!</definedName>
    <definedName name="_G.Title3">#REF!</definedName>
    <definedName name="_G.Title4">#REF!</definedName>
    <definedName name="_GAI1">#REF!</definedName>
    <definedName name="_GAI2">#REF!</definedName>
    <definedName name="_GAI3">#REF!</definedName>
    <definedName name="_GAI31">#REF!</definedName>
    <definedName name="_GAI4">#REF!</definedName>
    <definedName name="_GAI5">#REF!</definedName>
    <definedName name="_GAI6">#REF!</definedName>
    <definedName name="_GETLABEL_照度" localSheetId="2">#REF!</definedName>
    <definedName name="_GETLABEL_照度" localSheetId="5">#N/A</definedName>
    <definedName name="_GETLABEL_照度" localSheetId="0">#REF!</definedName>
    <definedName name="_GETLABEL_照度">#REF!</definedName>
    <definedName name="_GMO1">#REF!</definedName>
    <definedName name="_GNO2" localSheetId="9">#REF!</definedName>
    <definedName name="_GNO2">#REF!</definedName>
    <definedName name="_GOTO_A6_">#REF!</definedName>
    <definedName name="_GOTO_B5_">#REF!</definedName>
    <definedName name="_GOTO_C3__EDIT_" localSheetId="2">#REF!</definedName>
    <definedName name="_GOTO_C3__EDIT_" localSheetId="12">#REF!</definedName>
    <definedName name="_GOTO_C3__EDIT_" localSheetId="0">#REF!</definedName>
    <definedName name="_GOTO_C3__EDIT_">#REF!</definedName>
    <definedName name="_h" localSheetId="2">#REF!</definedName>
    <definedName name="_h" localSheetId="12">#REF!</definedName>
    <definedName name="_h">#REF!</definedName>
    <definedName name="_h_1" localSheetId="2">#REF!</definedName>
    <definedName name="_h_1" localSheetId="12">#REF!</definedName>
    <definedName name="_h_1">#REF!</definedName>
    <definedName name="_h_2" localSheetId="2">#REF!</definedName>
    <definedName name="_h_2" localSheetId="12">#REF!</definedName>
    <definedName name="_h_2">#REF!</definedName>
    <definedName name="_h_3" localSheetId="2">#REF!</definedName>
    <definedName name="_h_3" localSheetId="12">#REF!</definedName>
    <definedName name="_h_3">#REF!</definedName>
    <definedName name="_HOME_" localSheetId="2">#REF!</definedName>
    <definedName name="_HOME_" localSheetId="12">#REF!</definedName>
    <definedName name="_HOME_">#REF!</definedName>
    <definedName name="_I" localSheetId="2">#REF!</definedName>
    <definedName name="_I" localSheetId="12">#REF!</definedName>
    <definedName name="_I">#REF!</definedName>
    <definedName name="_I00" localSheetId="2">#REF!</definedName>
    <definedName name="_I00" localSheetId="12">#REF!</definedName>
    <definedName name="_I00">#REF!</definedName>
    <definedName name="_I1" localSheetId="2">#REF!</definedName>
    <definedName name="_I1">#REF!</definedName>
    <definedName name="_I2" localSheetId="2">#REF!</definedName>
    <definedName name="_I2">#REF!</definedName>
    <definedName name="_I3" localSheetId="2">#REF!</definedName>
    <definedName name="_I3">#REF!</definedName>
    <definedName name="_IF_A1__N___BRA" localSheetId="2">#REF!</definedName>
    <definedName name="_IF_A1__N___BRA" localSheetId="5">#N/A</definedName>
    <definedName name="_IF_A1__N___BRA">#REF!</definedName>
    <definedName name="_IF_A1__Y___BRA" localSheetId="2">#REF!</definedName>
    <definedName name="_IF_A1__Y___BRA" localSheetId="5">#N/A</definedName>
    <definedName name="_IF_A1__Y___BRA">#REF!</definedName>
    <definedName name="_J" localSheetId="2">#REF!</definedName>
    <definedName name="_J" localSheetId="12">#REF!</definedName>
    <definedName name="_J">#REF!</definedName>
    <definedName name="_J1">#REF!</definedName>
    <definedName name="_J99999" localSheetId="12">#REF!</definedName>
    <definedName name="_J99999">#REF!</definedName>
    <definedName name="_jyk1">#REF!</definedName>
    <definedName name="_jyk2">#REF!</definedName>
    <definedName name="_jyk3">#REF!</definedName>
    <definedName name="_K" localSheetId="2">#REF!</definedName>
    <definedName name="_K" localSheetId="12">#REF!</definedName>
    <definedName name="_K" localSheetId="0">#REF!</definedName>
    <definedName name="_K">#REF!</definedName>
    <definedName name="_k1">#REF!</definedName>
    <definedName name="_k15">#REF!</definedName>
    <definedName name="_k17">#REF!</definedName>
    <definedName name="_Key_2" hidden="1">#REF!</definedName>
    <definedName name="_Key1" localSheetId="2" hidden="1">#REF!</definedName>
    <definedName name="_Key1" localSheetId="12" hidden="1">#REF!</definedName>
    <definedName name="_Key1" localSheetId="9" hidden="1">#REF!</definedName>
    <definedName name="_Key1" localSheetId="5" hidden="1">#REF!</definedName>
    <definedName name="_Key1" hidden="1">#REF!</definedName>
    <definedName name="_KEY10" hidden="1">#REF!</definedName>
    <definedName name="_key100" hidden="1">#REF!</definedName>
    <definedName name="_Key2" localSheetId="2" hidden="1">#REF!</definedName>
    <definedName name="_Key2" localSheetId="12" hidden="1">#REF!</definedName>
    <definedName name="_Key2" localSheetId="9" hidden="1">#REF!</definedName>
    <definedName name="_Key2" localSheetId="5" hidden="1">#REF!</definedName>
    <definedName name="_Key2" localSheetId="0" hidden="1">#REF!</definedName>
    <definedName name="_Key2" hidden="1">#REF!</definedName>
    <definedName name="_key3" localSheetId="2" hidden="1">#REF!</definedName>
    <definedName name="_key3" localSheetId="12" hidden="1">#REF!</definedName>
    <definedName name="_key3" localSheetId="5" hidden="1">#N/A</definedName>
    <definedName name="_key3" localSheetId="0" hidden="1">#REF!</definedName>
    <definedName name="_key3" hidden="1">#REF!</definedName>
    <definedName name="_kh1">#REF!</definedName>
    <definedName name="_kh2">#REF!</definedName>
    <definedName name="_KHH1">#REF!</definedName>
    <definedName name="_KHH21">#REF!</definedName>
    <definedName name="_ko1">#REF!</definedName>
    <definedName name="_kp1">#REF!</definedName>
    <definedName name="_L" localSheetId="2">#REF!</definedName>
    <definedName name="_L" localSheetId="12">#REF!</definedName>
    <definedName name="_L" localSheetId="0">#REF!</definedName>
    <definedName name="_L">#REF!</definedName>
    <definedName name="_L_1" localSheetId="2">#REF!</definedName>
    <definedName name="_L_1" localSheetId="12">#REF!</definedName>
    <definedName name="_L_1">#REF!</definedName>
    <definedName name="_L_2" localSheetId="2">#REF!</definedName>
    <definedName name="_L_2" localSheetId="12">#REF!</definedName>
    <definedName name="_L_2">#REF!</definedName>
    <definedName name="_L_3" localSheetId="2">#REF!</definedName>
    <definedName name="_L_3" localSheetId="12">#REF!</definedName>
    <definedName name="_L_3">#REF!</definedName>
    <definedName name="_LGS65">#REF!</definedName>
    <definedName name="_M" localSheetId="2">#REF!</definedName>
    <definedName name="_M" localSheetId="12">#REF!</definedName>
    <definedName name="_M">#REF!</definedName>
    <definedName name="_M_1" localSheetId="2">#REF!</definedName>
    <definedName name="_M_1" localSheetId="12">#REF!</definedName>
    <definedName name="_M_1">#REF!</definedName>
    <definedName name="_M_2" localSheetId="2">#REF!</definedName>
    <definedName name="_M_2" localSheetId="12">#REF!</definedName>
    <definedName name="_M_2">#REF!</definedName>
    <definedName name="_M_3" localSheetId="2">#REF!</definedName>
    <definedName name="_M_3" localSheetId="12">#REF!</definedName>
    <definedName name="_M_3">#REF!</definedName>
    <definedName name="_M00" localSheetId="2">#REF!</definedName>
    <definedName name="_M00" localSheetId="12">#REF!</definedName>
    <definedName name="_M00">#REF!</definedName>
    <definedName name="_MAC1">#REF!</definedName>
    <definedName name="_MAC2">#REF!</definedName>
    <definedName name="_MBS1">#REF!</definedName>
    <definedName name="_MBS2">#REF!</definedName>
    <definedName name="_MBW1">#REF!</definedName>
    <definedName name="_MCF1">#REF!</definedName>
    <definedName name="_MCT1">#REF!</definedName>
    <definedName name="_ME1" localSheetId="2">#REF!</definedName>
    <definedName name="_ME1" localSheetId="12">#REF!</definedName>
    <definedName name="_ME1">#REF!</definedName>
    <definedName name="_ME10" localSheetId="2">#REF!</definedName>
    <definedName name="_ME10" localSheetId="12">#REF!</definedName>
    <definedName name="_ME10">#REF!</definedName>
    <definedName name="_ME100" localSheetId="2">#REF!</definedName>
    <definedName name="_ME100" localSheetId="12">#REF!</definedName>
    <definedName name="_ME100">#REF!</definedName>
    <definedName name="_ME101" localSheetId="2">#REF!</definedName>
    <definedName name="_ME101" localSheetId="12">#REF!</definedName>
    <definedName name="_ME101">#REF!</definedName>
    <definedName name="_ME11" localSheetId="2">#REF!</definedName>
    <definedName name="_ME11" localSheetId="12">#REF!</definedName>
    <definedName name="_ME11">#REF!</definedName>
    <definedName name="_ME12" localSheetId="2">#REF!</definedName>
    <definedName name="_ME12" localSheetId="12">#REF!</definedName>
    <definedName name="_ME12">#REF!</definedName>
    <definedName name="_ME13" localSheetId="2">#REF!</definedName>
    <definedName name="_ME13" localSheetId="12">#REF!</definedName>
    <definedName name="_ME13">#REF!</definedName>
    <definedName name="_ME14" localSheetId="2">#REF!</definedName>
    <definedName name="_ME14" localSheetId="12">#REF!</definedName>
    <definedName name="_ME14">#REF!</definedName>
    <definedName name="_ME15" localSheetId="2">#REF!</definedName>
    <definedName name="_ME15" localSheetId="12">#REF!</definedName>
    <definedName name="_ME15">#REF!</definedName>
    <definedName name="_ME16" localSheetId="2">#REF!</definedName>
    <definedName name="_ME16" localSheetId="12">#REF!</definedName>
    <definedName name="_ME16">#REF!</definedName>
    <definedName name="_ME17" localSheetId="2">#REF!</definedName>
    <definedName name="_ME17" localSheetId="12">#REF!</definedName>
    <definedName name="_ME17">#REF!</definedName>
    <definedName name="_ME18" localSheetId="2">#REF!</definedName>
    <definedName name="_ME18" localSheetId="12">#REF!</definedName>
    <definedName name="_ME18">#REF!</definedName>
    <definedName name="_ME19" localSheetId="2">#REF!</definedName>
    <definedName name="_ME19" localSheetId="12">#REF!</definedName>
    <definedName name="_ME19">#REF!</definedName>
    <definedName name="_ME2" localSheetId="2">#REF!</definedName>
    <definedName name="_ME2" localSheetId="12">#REF!</definedName>
    <definedName name="_ME2">#REF!</definedName>
    <definedName name="_ME20" localSheetId="2">#REF!</definedName>
    <definedName name="_ME20" localSheetId="12">#REF!</definedName>
    <definedName name="_ME20">#REF!</definedName>
    <definedName name="_ME21" localSheetId="2">#REF!</definedName>
    <definedName name="_ME21" localSheetId="12">#REF!</definedName>
    <definedName name="_ME21">#REF!</definedName>
    <definedName name="_ME22" localSheetId="2">#REF!</definedName>
    <definedName name="_ME22" localSheetId="12">#REF!</definedName>
    <definedName name="_ME22">#REF!</definedName>
    <definedName name="_ME23" localSheetId="2">#REF!</definedName>
    <definedName name="_ME23" localSheetId="12">#REF!</definedName>
    <definedName name="_ME23">#REF!</definedName>
    <definedName name="_ME24" localSheetId="2">#REF!</definedName>
    <definedName name="_ME24" localSheetId="12">#REF!</definedName>
    <definedName name="_ME24">#REF!</definedName>
    <definedName name="_ME25" localSheetId="2">#REF!</definedName>
    <definedName name="_ME25" localSheetId="12">#REF!</definedName>
    <definedName name="_ME25">#REF!</definedName>
    <definedName name="_ME26" localSheetId="2">#REF!</definedName>
    <definedName name="_ME26" localSheetId="12">#REF!</definedName>
    <definedName name="_ME26">#REF!</definedName>
    <definedName name="_ME27" localSheetId="2">#REF!</definedName>
    <definedName name="_ME27" localSheetId="12">#REF!</definedName>
    <definedName name="_ME27">#REF!</definedName>
    <definedName name="_ME28" localSheetId="2">#REF!</definedName>
    <definedName name="_ME28" localSheetId="12">#REF!</definedName>
    <definedName name="_ME28">#REF!</definedName>
    <definedName name="_ME29" localSheetId="2">#REF!</definedName>
    <definedName name="_ME29" localSheetId="12">#REF!</definedName>
    <definedName name="_ME29">#REF!</definedName>
    <definedName name="_ME3" localSheetId="2">#REF!</definedName>
    <definedName name="_ME3" localSheetId="12">#REF!</definedName>
    <definedName name="_ME3">#REF!</definedName>
    <definedName name="_ME30" localSheetId="2">#REF!</definedName>
    <definedName name="_ME30" localSheetId="12">#REF!</definedName>
    <definedName name="_ME30">#REF!</definedName>
    <definedName name="_ME31" localSheetId="2">#REF!</definedName>
    <definedName name="_ME31" localSheetId="12">#REF!</definedName>
    <definedName name="_ME31">#REF!</definedName>
    <definedName name="_ME32" localSheetId="2">#REF!</definedName>
    <definedName name="_ME32" localSheetId="12">#REF!</definedName>
    <definedName name="_ME32">#REF!</definedName>
    <definedName name="_ME33" localSheetId="2">#REF!</definedName>
    <definedName name="_ME33" localSheetId="12">#REF!</definedName>
    <definedName name="_ME33">#REF!</definedName>
    <definedName name="_ME34" localSheetId="2">#REF!</definedName>
    <definedName name="_ME34" localSheetId="12">#REF!</definedName>
    <definedName name="_ME34">#REF!</definedName>
    <definedName name="_ME35" localSheetId="2">#REF!</definedName>
    <definedName name="_ME35" localSheetId="12">#REF!</definedName>
    <definedName name="_ME35">#REF!</definedName>
    <definedName name="_ME36" localSheetId="2">#REF!</definedName>
    <definedName name="_ME36" localSheetId="12">#REF!</definedName>
    <definedName name="_ME36">#REF!</definedName>
    <definedName name="_ME37" localSheetId="2">#REF!</definedName>
    <definedName name="_ME37" localSheetId="12">#REF!</definedName>
    <definedName name="_ME37">#REF!</definedName>
    <definedName name="_ME38" localSheetId="2">#REF!</definedName>
    <definedName name="_ME38" localSheetId="12">#REF!</definedName>
    <definedName name="_ME38">#REF!</definedName>
    <definedName name="_ME39" localSheetId="2">#REF!</definedName>
    <definedName name="_ME39" localSheetId="12">#REF!</definedName>
    <definedName name="_ME39">#REF!</definedName>
    <definedName name="_ME4" localSheetId="2">#REF!</definedName>
    <definedName name="_ME4" localSheetId="12">#REF!</definedName>
    <definedName name="_ME4">#REF!</definedName>
    <definedName name="_ME40" localSheetId="2">#REF!</definedName>
    <definedName name="_ME40" localSheetId="12">#REF!</definedName>
    <definedName name="_ME40">#REF!</definedName>
    <definedName name="_ME41" localSheetId="2">#REF!</definedName>
    <definedName name="_ME41" localSheetId="12">#REF!</definedName>
    <definedName name="_ME41">#REF!</definedName>
    <definedName name="_ME42" localSheetId="2">#REF!</definedName>
    <definedName name="_ME42" localSheetId="12">#REF!</definedName>
    <definedName name="_ME42">#REF!</definedName>
    <definedName name="_ME43" localSheetId="2">#REF!</definedName>
    <definedName name="_ME43" localSheetId="12">#REF!</definedName>
    <definedName name="_ME43">#REF!</definedName>
    <definedName name="_ME44" localSheetId="2">#REF!</definedName>
    <definedName name="_ME44" localSheetId="12">#REF!</definedName>
    <definedName name="_ME44">#REF!</definedName>
    <definedName name="_ME45" localSheetId="2">#REF!</definedName>
    <definedName name="_ME45" localSheetId="12">#REF!</definedName>
    <definedName name="_ME45">#REF!</definedName>
    <definedName name="_ME46" localSheetId="2">#REF!</definedName>
    <definedName name="_ME46" localSheetId="12">#REF!</definedName>
    <definedName name="_ME46">#REF!</definedName>
    <definedName name="_ME47" localSheetId="2">#REF!</definedName>
    <definedName name="_ME47" localSheetId="12">#REF!</definedName>
    <definedName name="_ME47">#REF!</definedName>
    <definedName name="_ME48" localSheetId="2">#REF!</definedName>
    <definedName name="_ME48" localSheetId="12">#REF!</definedName>
    <definedName name="_ME48">#REF!</definedName>
    <definedName name="_ME49" localSheetId="2">#REF!</definedName>
    <definedName name="_ME49" localSheetId="12">#REF!</definedName>
    <definedName name="_ME49">#REF!</definedName>
    <definedName name="_ME5" localSheetId="2">#REF!</definedName>
    <definedName name="_ME5" localSheetId="12">#REF!</definedName>
    <definedName name="_ME5">#REF!</definedName>
    <definedName name="_ME50" localSheetId="2">#REF!</definedName>
    <definedName name="_ME50" localSheetId="12">#REF!</definedName>
    <definedName name="_ME50">#REF!</definedName>
    <definedName name="_ME51" localSheetId="2">#REF!</definedName>
    <definedName name="_ME51" localSheetId="12">#REF!</definedName>
    <definedName name="_ME51">#REF!</definedName>
    <definedName name="_ME52" localSheetId="2">#REF!</definedName>
    <definedName name="_ME52" localSheetId="12">#REF!</definedName>
    <definedName name="_ME52">#REF!</definedName>
    <definedName name="_ME53" localSheetId="2">#REF!</definedName>
    <definedName name="_ME53" localSheetId="12">#REF!</definedName>
    <definedName name="_ME53">#REF!</definedName>
    <definedName name="_ME54" localSheetId="2">#REF!</definedName>
    <definedName name="_ME54" localSheetId="12">#REF!</definedName>
    <definedName name="_ME54">#REF!</definedName>
    <definedName name="_ME55" localSheetId="2">#REF!</definedName>
    <definedName name="_ME55" localSheetId="12">#REF!</definedName>
    <definedName name="_ME55">#REF!</definedName>
    <definedName name="_ME56" localSheetId="2">#REF!</definedName>
    <definedName name="_ME56" localSheetId="12">#REF!</definedName>
    <definedName name="_ME56">#REF!</definedName>
    <definedName name="_ME57" localSheetId="2">#REF!</definedName>
    <definedName name="_ME57" localSheetId="12">#REF!</definedName>
    <definedName name="_ME57">#REF!</definedName>
    <definedName name="_ME58" localSheetId="2">#REF!</definedName>
    <definedName name="_ME58" localSheetId="12">#REF!</definedName>
    <definedName name="_ME58">#REF!</definedName>
    <definedName name="_ME59" localSheetId="2">#REF!</definedName>
    <definedName name="_ME59" localSheetId="12">#REF!</definedName>
    <definedName name="_ME59">#REF!</definedName>
    <definedName name="_ME6" localSheetId="2">#REF!</definedName>
    <definedName name="_ME6" localSheetId="12">#REF!</definedName>
    <definedName name="_ME6">#REF!</definedName>
    <definedName name="_ME60" localSheetId="2">#REF!</definedName>
    <definedName name="_ME60" localSheetId="12">#REF!</definedName>
    <definedName name="_ME60">#REF!</definedName>
    <definedName name="_ME61" localSheetId="2">#REF!</definedName>
    <definedName name="_ME61" localSheetId="12">#REF!</definedName>
    <definedName name="_ME61">#REF!</definedName>
    <definedName name="_ME62" localSheetId="2">#REF!</definedName>
    <definedName name="_ME62" localSheetId="12">#REF!</definedName>
    <definedName name="_ME62">#REF!</definedName>
    <definedName name="_ME63" localSheetId="2">#REF!</definedName>
    <definedName name="_ME63" localSheetId="12">#REF!</definedName>
    <definedName name="_ME63">#REF!</definedName>
    <definedName name="_ME64" localSheetId="2">#REF!</definedName>
    <definedName name="_ME64" localSheetId="12">#REF!</definedName>
    <definedName name="_ME64">#REF!</definedName>
    <definedName name="_ME65" localSheetId="2">#REF!</definedName>
    <definedName name="_ME65" localSheetId="12">#REF!</definedName>
    <definedName name="_ME65">#REF!</definedName>
    <definedName name="_ME66" localSheetId="2">#REF!</definedName>
    <definedName name="_ME66" localSheetId="12">#REF!</definedName>
    <definedName name="_ME66">#REF!</definedName>
    <definedName name="_ME67" localSheetId="2">#REF!</definedName>
    <definedName name="_ME67" localSheetId="12">#REF!</definedName>
    <definedName name="_ME67">#REF!</definedName>
    <definedName name="_ME68" localSheetId="2">#REF!</definedName>
    <definedName name="_ME68" localSheetId="12">#REF!</definedName>
    <definedName name="_ME68">#REF!</definedName>
    <definedName name="_ME69" localSheetId="2">#REF!</definedName>
    <definedName name="_ME69" localSheetId="12">#REF!</definedName>
    <definedName name="_ME69">#REF!</definedName>
    <definedName name="_ME7" localSheetId="2">#REF!</definedName>
    <definedName name="_ME7" localSheetId="12">#REF!</definedName>
    <definedName name="_ME7">#REF!</definedName>
    <definedName name="_ME70" localSheetId="2">#REF!</definedName>
    <definedName name="_ME70" localSheetId="12">#REF!</definedName>
    <definedName name="_ME70">#REF!</definedName>
    <definedName name="_ME71" localSheetId="2">#REF!</definedName>
    <definedName name="_ME71" localSheetId="12">#REF!</definedName>
    <definedName name="_ME71">#REF!</definedName>
    <definedName name="_ME72" localSheetId="2">#REF!</definedName>
    <definedName name="_ME72" localSheetId="12">#REF!</definedName>
    <definedName name="_ME72">#REF!</definedName>
    <definedName name="_ME73" localSheetId="2">#REF!</definedName>
    <definedName name="_ME73" localSheetId="12">#REF!</definedName>
    <definedName name="_ME73">#REF!</definedName>
    <definedName name="_ME74" localSheetId="2">#REF!</definedName>
    <definedName name="_ME74" localSheetId="12">#REF!</definedName>
    <definedName name="_ME74">#REF!</definedName>
    <definedName name="_ME75" localSheetId="2">#REF!</definedName>
    <definedName name="_ME75" localSheetId="12">#REF!</definedName>
    <definedName name="_ME75">#REF!</definedName>
    <definedName name="_ME76" localSheetId="2">#REF!</definedName>
    <definedName name="_ME76" localSheetId="12">#REF!</definedName>
    <definedName name="_ME76">#REF!</definedName>
    <definedName name="_ME77" localSheetId="2">#REF!</definedName>
    <definedName name="_ME77" localSheetId="12">#REF!</definedName>
    <definedName name="_ME77">#REF!</definedName>
    <definedName name="_ME78" localSheetId="2">#REF!</definedName>
    <definedName name="_ME78" localSheetId="12">#REF!</definedName>
    <definedName name="_ME78">#REF!</definedName>
    <definedName name="_ME79" localSheetId="2">#REF!</definedName>
    <definedName name="_ME79" localSheetId="12">#REF!</definedName>
    <definedName name="_ME79">#REF!</definedName>
    <definedName name="_ME8" localSheetId="2">#REF!</definedName>
    <definedName name="_ME8" localSheetId="12">#REF!</definedName>
    <definedName name="_ME8">#REF!</definedName>
    <definedName name="_ME80" localSheetId="2">#REF!</definedName>
    <definedName name="_ME80" localSheetId="12">#REF!</definedName>
    <definedName name="_ME80">#REF!</definedName>
    <definedName name="_ME81" localSheetId="2">#REF!</definedName>
    <definedName name="_ME81" localSheetId="12">#REF!</definedName>
    <definedName name="_ME81">#REF!</definedName>
    <definedName name="_ME82" localSheetId="2">#REF!</definedName>
    <definedName name="_ME82" localSheetId="12">#REF!</definedName>
    <definedName name="_ME82">#REF!</definedName>
    <definedName name="_ME83" localSheetId="2">#REF!</definedName>
    <definedName name="_ME83" localSheetId="12">#REF!</definedName>
    <definedName name="_ME83">#REF!</definedName>
    <definedName name="_ME84" localSheetId="2">#REF!</definedName>
    <definedName name="_ME84" localSheetId="12">#REF!</definedName>
    <definedName name="_ME84">#REF!</definedName>
    <definedName name="_ME85" localSheetId="2">#REF!</definedName>
    <definedName name="_ME85" localSheetId="12">#REF!</definedName>
    <definedName name="_ME85">#REF!</definedName>
    <definedName name="_ME86" localSheetId="2">#REF!</definedName>
    <definedName name="_ME86" localSheetId="12">#REF!</definedName>
    <definedName name="_ME86">#REF!</definedName>
    <definedName name="_ME87" localSheetId="2">#REF!</definedName>
    <definedName name="_ME87" localSheetId="12">#REF!</definedName>
    <definedName name="_ME87">#REF!</definedName>
    <definedName name="_ME88" localSheetId="2">#REF!</definedName>
    <definedName name="_ME88" localSheetId="12">#REF!</definedName>
    <definedName name="_ME88">#REF!</definedName>
    <definedName name="_ME89" localSheetId="2">#REF!</definedName>
    <definedName name="_ME89" localSheetId="12">#REF!</definedName>
    <definedName name="_ME89">#REF!</definedName>
    <definedName name="_ME9" localSheetId="2">#REF!</definedName>
    <definedName name="_ME9" localSheetId="12">#REF!</definedName>
    <definedName name="_ME9">#REF!</definedName>
    <definedName name="_ME90" localSheetId="2">#REF!</definedName>
    <definedName name="_ME90" localSheetId="12">#REF!</definedName>
    <definedName name="_ME90">#REF!</definedName>
    <definedName name="_ME91" localSheetId="2">#REF!</definedName>
    <definedName name="_ME91" localSheetId="12">#REF!</definedName>
    <definedName name="_ME91">#REF!</definedName>
    <definedName name="_ME92" localSheetId="2">#REF!</definedName>
    <definedName name="_ME92" localSheetId="12">#REF!</definedName>
    <definedName name="_ME92">#REF!</definedName>
    <definedName name="_ME93" localSheetId="2">#REF!</definedName>
    <definedName name="_ME93" localSheetId="12">#REF!</definedName>
    <definedName name="_ME93">#REF!</definedName>
    <definedName name="_ME94" localSheetId="2">#REF!</definedName>
    <definedName name="_ME94" localSheetId="12">#REF!</definedName>
    <definedName name="_ME94">#REF!</definedName>
    <definedName name="_ME95" localSheetId="2">#REF!</definedName>
    <definedName name="_ME95" localSheetId="12">#REF!</definedName>
    <definedName name="_ME95">#REF!</definedName>
    <definedName name="_ME96" localSheetId="2">#REF!</definedName>
    <definedName name="_ME96" localSheetId="12">#REF!</definedName>
    <definedName name="_ME96">#REF!</definedName>
    <definedName name="_ME97" localSheetId="2">#REF!</definedName>
    <definedName name="_ME97" localSheetId="12">#REF!</definedName>
    <definedName name="_ME97">#REF!</definedName>
    <definedName name="_ME98" localSheetId="2">#REF!</definedName>
    <definedName name="_ME98" localSheetId="12">#REF!</definedName>
    <definedName name="_ME98">#REF!</definedName>
    <definedName name="_ME99" localSheetId="2">#REF!</definedName>
    <definedName name="_ME99" localSheetId="12">#REF!</definedName>
    <definedName name="_ME99">#REF!</definedName>
    <definedName name="_MENU_PPCARAH13">#REF!</definedName>
    <definedName name="_MENU_PPOIC0__E">#REF!</definedName>
    <definedName name="_MENU_PPOMR169_">#REF!</definedName>
    <definedName name="_MENU_PPRA29..A">#REF!</definedName>
    <definedName name="_MENU_PPRAP33..">#REF!</definedName>
    <definedName name="_MENU_PPRAP90..">#REF!</definedName>
    <definedName name="_MENU_PPRB2_Y37" localSheetId="2">#REF!</definedName>
    <definedName name="_MENU_PPRB2_Y37">#REF!</definedName>
    <definedName name="_MENU_PPRBS31..">#REF!</definedName>
    <definedName name="_MENUCALL_DB5_">#REF!</definedName>
    <definedName name="_MHX1">#REF!</definedName>
    <definedName name="_MPA1">#REF!</definedName>
    <definedName name="_MPA2">#REF!</definedName>
    <definedName name="_MPB1">#REF!</definedName>
    <definedName name="_MPD1">#REF!</definedName>
    <definedName name="_MPD2">#REF!</definedName>
    <definedName name="_MPF1">#REF!</definedName>
    <definedName name="_MPP1">#REF!</definedName>
    <definedName name="_MPP2">#REF!</definedName>
    <definedName name="_MPU1">#REF!</definedName>
    <definedName name="_MRA2">#REF!</definedName>
    <definedName name="_MRH1">#REF!</definedName>
    <definedName name="_MTE1">#REF!</definedName>
    <definedName name="_MTS1">#REF!</definedName>
    <definedName name="_MTT1">#REF!</definedName>
    <definedName name="_MTT2">#REF!</definedName>
    <definedName name="_MVA1">#REF!</definedName>
    <definedName name="_MVF1">#REF!</definedName>
    <definedName name="_MVF2">#REF!</definedName>
    <definedName name="_MVF3">#REF!</definedName>
    <definedName name="_MWH1">#REF!</definedName>
    <definedName name="_N" localSheetId="2">#REF!</definedName>
    <definedName name="_N" localSheetId="12">#REF!</definedName>
    <definedName name="_N">#REF!</definedName>
    <definedName name="_NAC1">#REF!</definedName>
    <definedName name="_NAC2">#REF!</definedName>
    <definedName name="_NAC3">#REF!</definedName>
    <definedName name="_NBS1">#REF!</definedName>
    <definedName name="_NBS2">#REF!</definedName>
    <definedName name="_NBS3">#REF!</definedName>
    <definedName name="_NBS4">#REF!</definedName>
    <definedName name="_NBW1">#REF!</definedName>
    <definedName name="_NBW2">#REF!</definedName>
    <definedName name="_NBW3">#REF!</definedName>
    <definedName name="_NBW4">#REF!</definedName>
    <definedName name="_NCF1">#REF!</definedName>
    <definedName name="_NCT1">#REF!</definedName>
    <definedName name="_NCT2">#REF!</definedName>
    <definedName name="_NCT3">#REF!</definedName>
    <definedName name="_NFC1">#REF!</definedName>
    <definedName name="_NFS1">#REF!</definedName>
    <definedName name="_NHX1">#REF!</definedName>
    <definedName name="_NHX2">#REF!</definedName>
    <definedName name="_NHX3">#REF!</definedName>
    <definedName name="_NOT1">#REF!</definedName>
    <definedName name="_NPA1">#REF!</definedName>
    <definedName name="_NPA2">#REF!</definedName>
    <definedName name="_NPA3">#REF!</definedName>
    <definedName name="_NPA4">#REF!</definedName>
    <definedName name="_NPA5">#REF!</definedName>
    <definedName name="_NPA6">#REF!</definedName>
    <definedName name="_NPA7">#REF!</definedName>
    <definedName name="_NPA8">#REF!</definedName>
    <definedName name="_NPA9">#REF!</definedName>
    <definedName name="_NPB1">#REF!</definedName>
    <definedName name="_NPB2">#REF!</definedName>
    <definedName name="_NPB3">#REF!</definedName>
    <definedName name="_NPB4">#REF!</definedName>
    <definedName name="_NPC1">#REF!</definedName>
    <definedName name="_NPC2">#REF!</definedName>
    <definedName name="_NPC3">#REF!</definedName>
    <definedName name="_NPC4">#REF!</definedName>
    <definedName name="_NPC5">#REF!</definedName>
    <definedName name="_NPC6">#REF!</definedName>
    <definedName name="_NPD1">#REF!</definedName>
    <definedName name="_NPD2">#REF!</definedName>
    <definedName name="_NPD3">#REF!</definedName>
    <definedName name="_NPD4">#REF!</definedName>
    <definedName name="_NPD5">#REF!</definedName>
    <definedName name="_NPF1">#REF!</definedName>
    <definedName name="_NPF2">#REF!</definedName>
    <definedName name="_NPF3">#REF!</definedName>
    <definedName name="_NPF4">#REF!</definedName>
    <definedName name="_NPP1">#REF!</definedName>
    <definedName name="_NPP2">#REF!</definedName>
    <definedName name="_NPP3">#REF!</definedName>
    <definedName name="_NPP4">#REF!</definedName>
    <definedName name="_NPP5">#REF!</definedName>
    <definedName name="_NPP6">#REF!</definedName>
    <definedName name="_NPP7">#REF!</definedName>
    <definedName name="_NPU1">#REF!</definedName>
    <definedName name="_NPU2">#REF!</definedName>
    <definedName name="_NRA1">#REF!</definedName>
    <definedName name="_NRA2">#REF!</definedName>
    <definedName name="_NRA3">#REF!</definedName>
    <definedName name="_NRA4">#REF!</definedName>
    <definedName name="_NRA5">#REF!</definedName>
    <definedName name="_NRA6">#REF!</definedName>
    <definedName name="_NRH1">#REF!</definedName>
    <definedName name="_NRH2">#REF!</definedName>
    <definedName name="_NRR1">#REF!</definedName>
    <definedName name="_NRR2">#REF!</definedName>
    <definedName name="_NRR3">#REF!</definedName>
    <definedName name="_NRR4">#REF!</definedName>
    <definedName name="_NRR5">#REF!</definedName>
    <definedName name="_NTE1">#REF!</definedName>
    <definedName name="_NTE2">#REF!</definedName>
    <definedName name="_NTS1">#REF!</definedName>
    <definedName name="_NTS2">#REF!</definedName>
    <definedName name="_NTS3">#REF!</definedName>
    <definedName name="_NTS4">#REF!</definedName>
    <definedName name="_NTS5">#REF!</definedName>
    <definedName name="_NTT1">#REF!</definedName>
    <definedName name="_NTT2">#REF!</definedName>
    <definedName name="_NTT3">#REF!</definedName>
    <definedName name="_NTT4">#REF!</definedName>
    <definedName name="_NTT5">#REF!</definedName>
    <definedName name="_NTT6">#REF!</definedName>
    <definedName name="_NTT7">#REF!</definedName>
    <definedName name="_NTT8">#REF!</definedName>
    <definedName name="_NTT9">#REF!</definedName>
    <definedName name="_NVA1">#REF!</definedName>
    <definedName name="_NVA2">#REF!</definedName>
    <definedName name="_NVA3">#REF!</definedName>
    <definedName name="_NVA4">#REF!</definedName>
    <definedName name="_NVF1">#REF!</definedName>
    <definedName name="_NVF2">#REF!</definedName>
    <definedName name="_NVF3">#REF!</definedName>
    <definedName name="_NVF4">#REF!</definedName>
    <definedName name="_NVF5">#REF!</definedName>
    <definedName name="_NWH1">#REF!</definedName>
    <definedName name="_NWH2">#REF!</definedName>
    <definedName name="_NWH3">#REF!</definedName>
    <definedName name="_NWH4">#REF!</definedName>
    <definedName name="_NWH5">#REF!</definedName>
    <definedName name="_NWH6">#REF!</definedName>
    <definedName name="_o" localSheetId="2">#REF!</definedName>
    <definedName name="_o" localSheetId="12">#REF!</definedName>
    <definedName name="_o">#REF!</definedName>
    <definedName name="_OP41" localSheetId="2">#REF!</definedName>
    <definedName name="_OP41" localSheetId="12">#REF!</definedName>
    <definedName name="_OP41">#REF!</definedName>
    <definedName name="_OPEN___B___B10" localSheetId="2">#REF!</definedName>
    <definedName name="_OPEN___B___B10" localSheetId="12">#REF!</definedName>
    <definedName name="_OPEN___B___B10">#REF!</definedName>
    <definedName name="_OPEN___B___B3_" localSheetId="2">#REF!</definedName>
    <definedName name="_OPEN___B___B3_" localSheetId="12">#REF!</definedName>
    <definedName name="_OPEN___B___B3_">#REF!</definedName>
    <definedName name="_OPEN___B___B4_" localSheetId="2">#REF!</definedName>
    <definedName name="_OPEN___B___B4_" localSheetId="12">#REF!</definedName>
    <definedName name="_OPEN___B___B4_">#REF!</definedName>
    <definedName name="_OPEN___B___B5_" localSheetId="2">#REF!</definedName>
    <definedName name="_OPEN___B___B5_" localSheetId="12">#REF!</definedName>
    <definedName name="_OPEN___B___B5_">#REF!</definedName>
    <definedName name="_OPEN___B___B6_" localSheetId="2">#REF!</definedName>
    <definedName name="_OPEN___B___B6_" localSheetId="12">#REF!</definedName>
    <definedName name="_OPEN___B___B6_">#REF!</definedName>
    <definedName name="_OPEN___B___B7_" localSheetId="2">#REF!</definedName>
    <definedName name="_OPEN___B___B7_" localSheetId="12">#REF!</definedName>
    <definedName name="_OPEN___B___B7_">#REF!</definedName>
    <definedName name="_OPEN___B___B8_" localSheetId="2">#REF!</definedName>
    <definedName name="_OPEN___B___B8_" localSheetId="12">#REF!</definedName>
    <definedName name="_OPEN___B___B8_">#REF!</definedName>
    <definedName name="_OPEN___B___B9_" localSheetId="2">#REF!</definedName>
    <definedName name="_OPEN___B___B9_" localSheetId="12">#REF!</definedName>
    <definedName name="_OPEN___B___B9_">#REF!</definedName>
    <definedName name="_Order1" hidden="1">0</definedName>
    <definedName name="_Order2" localSheetId="9" hidden="1">0</definedName>
    <definedName name="_Order2" hidden="1">255</definedName>
    <definedName name="_P" localSheetId="2">#REF!</definedName>
    <definedName name="_P" localSheetId="12">#REF!</definedName>
    <definedName name="_p" localSheetId="0">#REF!</definedName>
    <definedName name="_P">#REF!</definedName>
    <definedName name="_p_1" localSheetId="2">#REF!</definedName>
    <definedName name="_p_1" localSheetId="12">#REF!</definedName>
    <definedName name="_p_1" localSheetId="0">#REF!</definedName>
    <definedName name="_p_1">#REF!</definedName>
    <definedName name="_p_2" localSheetId="2">#REF!</definedName>
    <definedName name="_p_2" localSheetId="12">#REF!</definedName>
    <definedName name="_p_2" localSheetId="0">#REF!</definedName>
    <definedName name="_p_2">#REF!</definedName>
    <definedName name="_p_3" localSheetId="2">#REF!</definedName>
    <definedName name="_p_3" localSheetId="12">#REF!</definedName>
    <definedName name="_p_3">#REF!</definedName>
    <definedName name="_P00" localSheetId="2">#REF!</definedName>
    <definedName name="_P00" localSheetId="12">#REF!</definedName>
    <definedName name="_P00">#REF!</definedName>
    <definedName name="_P1" localSheetId="2">#REF!</definedName>
    <definedName name="_P1" localSheetId="12">#REF!</definedName>
    <definedName name="_P1">#REF!</definedName>
    <definedName name="_P1_11" localSheetId="2">#REF!</definedName>
    <definedName name="_P1_11" localSheetId="12">#REF!</definedName>
    <definedName name="_P1_11">#REF!</definedName>
    <definedName name="_P1_12" localSheetId="2">#REF!</definedName>
    <definedName name="_P1_12" localSheetId="12">#REF!</definedName>
    <definedName name="_P1_12">#REF!</definedName>
    <definedName name="_P1_13" localSheetId="2">#REF!</definedName>
    <definedName name="_P1_13" localSheetId="12">#REF!</definedName>
    <definedName name="_P1_13">#REF!</definedName>
    <definedName name="_P1_4" localSheetId="2">#REF!</definedName>
    <definedName name="_P1_4" localSheetId="12">#REF!</definedName>
    <definedName name="_P1_4">#REF!</definedName>
    <definedName name="_P10">#REF!</definedName>
    <definedName name="_P11">#REF!</definedName>
    <definedName name="_P12">#REF!</definedName>
    <definedName name="_P13">#REF!</definedName>
    <definedName name="_p2" localSheetId="2">#REF!</definedName>
    <definedName name="_p2" localSheetId="12">#REF!</definedName>
    <definedName name="_p2">#REF!</definedName>
    <definedName name="_p2_11" localSheetId="2">#REF!</definedName>
    <definedName name="_p2_11" localSheetId="12">#REF!</definedName>
    <definedName name="_p2_11">#REF!</definedName>
    <definedName name="_p2_12" localSheetId="2">#REF!</definedName>
    <definedName name="_p2_12" localSheetId="12">#REF!</definedName>
    <definedName name="_p2_12">#REF!</definedName>
    <definedName name="_p2_13" localSheetId="2">#REF!</definedName>
    <definedName name="_p2_13" localSheetId="12">#REF!</definedName>
    <definedName name="_p2_13">#REF!</definedName>
    <definedName name="_p2_4" localSheetId="2">#REF!</definedName>
    <definedName name="_p2_4" localSheetId="12">#REF!</definedName>
    <definedName name="_p2_4">#REF!</definedName>
    <definedName name="_p3" localSheetId="2">#REF!</definedName>
    <definedName name="_p3" localSheetId="12">#REF!</definedName>
    <definedName name="_p3">#REF!</definedName>
    <definedName name="_p3_11" localSheetId="2">#REF!</definedName>
    <definedName name="_p3_11" localSheetId="12">#REF!</definedName>
    <definedName name="_p3_11">#REF!</definedName>
    <definedName name="_p3_12" localSheetId="2">#REF!</definedName>
    <definedName name="_p3_12" localSheetId="12">#REF!</definedName>
    <definedName name="_p3_12">#REF!</definedName>
    <definedName name="_p3_13" localSheetId="2">#REF!</definedName>
    <definedName name="_p3_13" localSheetId="12">#REF!</definedName>
    <definedName name="_p3_13">#REF!</definedName>
    <definedName name="_p3_4" localSheetId="2">#REF!</definedName>
    <definedName name="_p3_4" localSheetId="12">#REF!</definedName>
    <definedName name="_p3_4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#REF!</definedName>
    <definedName name="_Parse_In" localSheetId="2" hidden="1">#REF!</definedName>
    <definedName name="_Parse_In" localSheetId="12" hidden="1">#REF!</definedName>
    <definedName name="_Parse_In" localSheetId="5" hidden="1">#REF!</definedName>
    <definedName name="_Parse_In" hidden="1">#REF!</definedName>
    <definedName name="_Parse_Out" localSheetId="2" hidden="1">#REF!</definedName>
    <definedName name="_Parse_Out" localSheetId="12" hidden="1">#REF!</definedName>
    <definedName name="_Parse_Out" localSheetId="5" hidden="1">#REF!</definedName>
    <definedName name="_Parse_Out" hidden="1">#REF!</definedName>
    <definedName name="_PB2">#REF!</definedName>
    <definedName name="_PBB1">#REF!</definedName>
    <definedName name="_PBB2">#REF!</definedName>
    <definedName name="_PBC1">#REF!</definedName>
    <definedName name="_PBK1">#REF!</definedName>
    <definedName name="_PBL1">#REF!</definedName>
    <definedName name="_PC3">#REF!</definedName>
    <definedName name="_PD4">#REF!</definedName>
    <definedName name="_PE5">#REF!</definedName>
    <definedName name="_PF6">#REF!</definedName>
    <definedName name="_ＰＫ３">#REF!</definedName>
    <definedName name="_ＰＫ４">#REF!</definedName>
    <definedName name="_Point1">#REF!</definedName>
    <definedName name="_Point2">#REF!</definedName>
    <definedName name="_Point3">#REF!</definedName>
    <definedName name="_Point4">#REF!</definedName>
    <definedName name="_PP01" localSheetId="7">#REF!</definedName>
    <definedName name="_PP01" localSheetId="8">#REF!</definedName>
    <definedName name="_PP01">#REF!</definedName>
    <definedName name="_PP02" localSheetId="7">#REF!</definedName>
    <definedName name="_PP02" localSheetId="8">#REF!</definedName>
    <definedName name="_PP02">#REF!</definedName>
    <definedName name="_PP1" localSheetId="2">#REF!</definedName>
    <definedName name="_PP1" localSheetId="12">#REF!</definedName>
    <definedName name="_PP1">#REF!</definedName>
    <definedName name="_PP10" localSheetId="2">#REF!</definedName>
    <definedName name="_PP10">#REF!</definedName>
    <definedName name="_PP11" localSheetId="2">#REF!</definedName>
    <definedName name="_PP11">#REF!</definedName>
    <definedName name="_PP12" localSheetId="2">#REF!</definedName>
    <definedName name="_PP12">#REF!</definedName>
    <definedName name="_PP13" localSheetId="2">#REF!</definedName>
    <definedName name="_PP13">#REF!</definedName>
    <definedName name="_PP14" localSheetId="2">#REF!</definedName>
    <definedName name="_PP14">#REF!</definedName>
    <definedName name="_PP15" localSheetId="2">#REF!</definedName>
    <definedName name="_PP15">#REF!</definedName>
    <definedName name="_PP16" localSheetId="2">#REF!</definedName>
    <definedName name="_PP16">#REF!</definedName>
    <definedName name="_PP17" localSheetId="2">#REF!</definedName>
    <definedName name="_PP17">#REF!</definedName>
    <definedName name="_PP18" localSheetId="2">#REF!</definedName>
    <definedName name="_PP18">#REF!</definedName>
    <definedName name="_PP19" localSheetId="2">#REF!</definedName>
    <definedName name="_PP19">#REF!</definedName>
    <definedName name="_PP2" localSheetId="2">#REF!</definedName>
    <definedName name="_PP2">#REF!</definedName>
    <definedName name="_PP20" localSheetId="2">#REF!</definedName>
    <definedName name="_PP20">#REF!</definedName>
    <definedName name="_PP21" localSheetId="2">#REF!</definedName>
    <definedName name="_PP21">#REF!</definedName>
    <definedName name="_PP22" localSheetId="2">#REF!</definedName>
    <definedName name="_PP22">#REF!</definedName>
    <definedName name="_PP23" localSheetId="2">#REF!</definedName>
    <definedName name="_PP23">#REF!</definedName>
    <definedName name="_PP24" localSheetId="2">#REF!</definedName>
    <definedName name="_PP24">#REF!</definedName>
    <definedName name="_PP25" localSheetId="2">#REF!</definedName>
    <definedName name="_PP25">#REF!</definedName>
    <definedName name="_PP26" localSheetId="2">#REF!</definedName>
    <definedName name="_PP26">#REF!</definedName>
    <definedName name="_PP27" localSheetId="2">#REF!</definedName>
    <definedName name="_PP27">#REF!</definedName>
    <definedName name="_PP28" localSheetId="2">#REF!</definedName>
    <definedName name="_PP28">#REF!</definedName>
    <definedName name="_PP3" localSheetId="2">#REF!</definedName>
    <definedName name="_PP3">#REF!</definedName>
    <definedName name="_PP4" localSheetId="2">#REF!</definedName>
    <definedName name="_PP4">#REF!</definedName>
    <definedName name="_PP5" localSheetId="2">#REF!</definedName>
    <definedName name="_PP5">#REF!</definedName>
    <definedName name="_PP6" localSheetId="2">#REF!</definedName>
    <definedName name="_PP6">#REF!</definedName>
    <definedName name="_PP7" localSheetId="2">#REF!</definedName>
    <definedName name="_PP7">#REF!</definedName>
    <definedName name="_PP8" localSheetId="2">#REF!</definedName>
    <definedName name="_PP8">#REF!</definedName>
    <definedName name="_PP9" localSheetId="2">#REF!</definedName>
    <definedName name="_PP9">#REF!</definedName>
    <definedName name="_PPCRRA1..T54_A">#REF!</definedName>
    <definedName name="_PPCRRAA1..AW54">#REF!</definedName>
    <definedName name="_PPCRRAA61..AW1">#REF!</definedName>
    <definedName name="_PPO">#REF!</definedName>
    <definedName name="_PPOIC_?_0___ES">#REF!</definedName>
    <definedName name="_PPR_ESC_R_?__A">#REF!</definedName>
    <definedName name="_PPRA1_K46_AGQ">#REF!</definedName>
    <definedName name="_PRT1" localSheetId="2">#REF!</definedName>
    <definedName name="_PRT1" localSheetId="12">#REF!</definedName>
    <definedName name="_PRT1">#REF!</definedName>
    <definedName name="_PRT2" localSheetId="2">#REF!</definedName>
    <definedName name="_PRT2" localSheetId="12">#REF!</definedName>
    <definedName name="_PRT2">#REF!</definedName>
    <definedName name="_PRT3" localSheetId="2">#REF!</definedName>
    <definedName name="_PRT3" localSheetId="12">#REF!</definedName>
    <definedName name="_PRT3">#REF!</definedName>
    <definedName name="_Q" localSheetId="2">#REF!</definedName>
    <definedName name="_Q" localSheetId="12">#REF!</definedName>
    <definedName name="_Q">#REF!</definedName>
    <definedName name="_Q00" localSheetId="2">#REF!</definedName>
    <definedName name="_Q00" localSheetId="12">#REF!</definedName>
    <definedName name="_Q00">#REF!</definedName>
    <definedName name="_QUIT_">#REF!</definedName>
    <definedName name="_R" localSheetId="2">#REF!</definedName>
    <definedName name="_R" localSheetId="12">#REF!</definedName>
    <definedName name="_R">#REF!</definedName>
    <definedName name="_R1010" localSheetId="2">#REF!</definedName>
    <definedName name="_R1010" localSheetId="5">#N/A</definedName>
    <definedName name="_R1010">#REF!</definedName>
    <definedName name="_R240_">#REF!</definedName>
    <definedName name="_RE">#REF!</definedName>
    <definedName name="_RE2">#REF!</definedName>
    <definedName name="_READLN_C10_" localSheetId="2">#REF!</definedName>
    <definedName name="_READLN_C10_" localSheetId="12">#REF!</definedName>
    <definedName name="_READLN_C10_">#REF!</definedName>
    <definedName name="_READLN_C3_" localSheetId="2">#REF!</definedName>
    <definedName name="_READLN_C3_" localSheetId="12">#REF!</definedName>
    <definedName name="_READLN_C3_">#REF!</definedName>
    <definedName name="_READLN_C4_" localSheetId="2">#REF!</definedName>
    <definedName name="_READLN_C4_" localSheetId="12">#REF!</definedName>
    <definedName name="_READLN_C4_">#REF!</definedName>
    <definedName name="_READLN_C5_" localSheetId="2">#REF!</definedName>
    <definedName name="_READLN_C5_" localSheetId="12">#REF!</definedName>
    <definedName name="_READLN_C5_">#REF!</definedName>
    <definedName name="_READLN_C6_" localSheetId="2">#REF!</definedName>
    <definedName name="_READLN_C6_" localSheetId="12">#REF!</definedName>
    <definedName name="_READLN_C6_">#REF!</definedName>
    <definedName name="_READLN_C7_" localSheetId="2">#REF!</definedName>
    <definedName name="_READLN_C7_" localSheetId="12">#REF!</definedName>
    <definedName name="_READLN_C7_">#REF!</definedName>
    <definedName name="_READLN_C8_" localSheetId="2">#REF!</definedName>
    <definedName name="_READLN_C8_" localSheetId="12">#REF!</definedName>
    <definedName name="_READLN_C8_">#REF!</definedName>
    <definedName name="_READLN_C9_" localSheetId="2">#REF!</definedName>
    <definedName name="_READLN_C9_" localSheetId="12">#REF!</definedName>
    <definedName name="_READLN_C9_">#REF!</definedName>
    <definedName name="_Regression_Int">1</definedName>
    <definedName name="_S" localSheetId="2">#REF!</definedName>
    <definedName name="_S" localSheetId="12">#REF!</definedName>
    <definedName name="_S" localSheetId="0">#REF!</definedName>
    <definedName name="_S">#REF!</definedName>
    <definedName name="_S_1" localSheetId="2">#REF!</definedName>
    <definedName name="_S_1" localSheetId="12">#REF!</definedName>
    <definedName name="_S_1" localSheetId="0">#REF!</definedName>
    <definedName name="_S_1">#REF!</definedName>
    <definedName name="_S_2" localSheetId="2">#REF!</definedName>
    <definedName name="_S_2" localSheetId="12">#REF!</definedName>
    <definedName name="_S_2" localSheetId="0">#REF!</definedName>
    <definedName name="_S_2">#REF!</definedName>
    <definedName name="_S_3" localSheetId="2">#REF!</definedName>
    <definedName name="_S_3" localSheetId="12">#REF!</definedName>
    <definedName name="_S_3">#REF!</definedName>
    <definedName name="_S00" localSheetId="2">#REF!</definedName>
    <definedName name="_S00" localSheetId="12">#REF!</definedName>
    <definedName name="_S00">#REF!</definedName>
    <definedName name="_SAC1">#REF!</definedName>
    <definedName name="_SAC2">#REF!</definedName>
    <definedName name="_SAC3">#REF!</definedName>
    <definedName name="_SAC4">#REF!</definedName>
    <definedName name="_SBS1">#REF!</definedName>
    <definedName name="_SBS2">#REF!</definedName>
    <definedName name="_SBW1">#REF!</definedName>
    <definedName name="_SBW2">#REF!</definedName>
    <definedName name="_SCF1">#REF!</definedName>
    <definedName name="_SCT1">#REF!</definedName>
    <definedName name="_SCT3">#REF!</definedName>
    <definedName name="_SFC1">#REF!</definedName>
    <definedName name="_SHX1">#REF!</definedName>
    <definedName name="_SHX2">#REF!</definedName>
    <definedName name="_Sort" localSheetId="2" hidden="1">#REF!</definedName>
    <definedName name="_Sort" localSheetId="12" hidden="1">#REF!</definedName>
    <definedName name="_Sort" localSheetId="9" hidden="1">#REF!</definedName>
    <definedName name="_Sort" localSheetId="5" hidden="1">#REF!</definedName>
    <definedName name="_Sort" hidden="1">#REF!</definedName>
    <definedName name="_SOT1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2">#REF!</definedName>
    <definedName name="_SP3">#REF!</definedName>
    <definedName name="_SP4">#REF!</definedName>
    <definedName name="_SP5">#REF!</definedName>
    <definedName name="_SP6">#REF!</definedName>
    <definedName name="_SP7">#REF!</definedName>
    <definedName name="_SP8">#REF!</definedName>
    <definedName name="_SP9">#REF!</definedName>
    <definedName name="_SPA1">#REF!</definedName>
    <definedName name="_SPA2">#REF!</definedName>
    <definedName name="_SPA3">#REF!</definedName>
    <definedName name="_SPA4">#REF!</definedName>
    <definedName name="_SPA5">#REF!</definedName>
    <definedName name="_SPB1">#REF!</definedName>
    <definedName name="_SPB2">#REF!</definedName>
    <definedName name="_SPC1">#REF!</definedName>
    <definedName name="_SPC2">#REF!</definedName>
    <definedName name="_SPC3">#REF!</definedName>
    <definedName name="_SPC4">#REF!</definedName>
    <definedName name="_SPD1">#REF!</definedName>
    <definedName name="_SPF1">#REF!</definedName>
    <definedName name="_SPF2">#REF!</definedName>
    <definedName name="_SPP1">#REF!</definedName>
    <definedName name="_SPP2">#REF!</definedName>
    <definedName name="_SPU1">#REF!</definedName>
    <definedName name="_SRA1">#REF!</definedName>
    <definedName name="_SRA2">#REF!</definedName>
    <definedName name="_SRA3">#REF!</definedName>
    <definedName name="_SRA4">#REF!</definedName>
    <definedName name="_SRH1">#REF!</definedName>
    <definedName name="_SRR1">#REF!</definedName>
    <definedName name="_SRR2">#REF!</definedName>
    <definedName name="_st1" localSheetId="9">#REF!</definedName>
    <definedName name="_st1">#REF!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TE1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stm06">#REF!</definedName>
    <definedName name="_stm07">#REF!</definedName>
    <definedName name="_stm08">#REF!</definedName>
    <definedName name="_stm09">#REF!</definedName>
    <definedName name="_stm10">#REF!</definedName>
    <definedName name="_stm11">#REF!</definedName>
    <definedName name="_stm12">#REF!</definedName>
    <definedName name="_stm13">#REF!</definedName>
    <definedName name="_stm14">#REF!</definedName>
    <definedName name="_STS1">#REF!</definedName>
    <definedName name="_STT1">#REF!</definedName>
    <definedName name="_STT2">#REF!</definedName>
    <definedName name="_STT3">#REF!</definedName>
    <definedName name="_STT4">#REF!</definedName>
    <definedName name="_SUB1">#N/A</definedName>
    <definedName name="_SUB2" localSheetId="9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VA1">#REF!</definedName>
    <definedName name="_SVA2">#REF!</definedName>
    <definedName name="_SVF1">#REF!</definedName>
    <definedName name="_SVF2">#REF!</definedName>
    <definedName name="_SVF3">#REF!</definedName>
    <definedName name="_SVF4">#REF!</definedName>
    <definedName name="_SWH1">#REF!</definedName>
    <definedName name="_SWH2">#REF!</definedName>
    <definedName name="_SWH3">#REF!</definedName>
    <definedName name="_SWH4">#REF!</definedName>
    <definedName name="_SWH5">#REF!</definedName>
    <definedName name="_t" localSheetId="2">#REF!</definedName>
    <definedName name="_t" localSheetId="12">#REF!</definedName>
    <definedName name="_t" localSheetId="5">#N/A</definedName>
    <definedName name="_t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N1">#REF!</definedName>
    <definedName name="_TAN10">#REF!</definedName>
    <definedName name="_TAN11">#REF!</definedName>
    <definedName name="_TAN12">#REF!</definedName>
    <definedName name="_TAN2">#REF!</definedName>
    <definedName name="_TAN3">#REF!</definedName>
    <definedName name="_TAN4">#REF!</definedName>
    <definedName name="_TAN5">#REF!</definedName>
    <definedName name="_TAN6">#REF!</definedName>
    <definedName name="_TAN7">#REF!</definedName>
    <definedName name="_TAN8">#REF!</definedName>
    <definedName name="_TAN9">#REF!</definedName>
    <definedName name="_TBS1">#REF!</definedName>
    <definedName name="_TBW1">#REF!</definedName>
    <definedName name="_TCF1">#REF!</definedName>
    <definedName name="_TCT1">#REF!</definedName>
    <definedName name="_TEW1">#REF!</definedName>
    <definedName name="_TEW2">#REF!</definedName>
    <definedName name="_TGW1">#REF!</definedName>
    <definedName name="_THX1">#REF!</definedName>
    <definedName name="_TOT1">#REF!</definedName>
    <definedName name="_TOT2">#REF!</definedName>
    <definedName name="_TPA1">#REF!</definedName>
    <definedName name="_TPA2">#REF!</definedName>
    <definedName name="_TPA5">#REF!</definedName>
    <definedName name="_TPD1">#REF!</definedName>
    <definedName name="_TPD2">#REF!</definedName>
    <definedName name="_TPD3">#REF!</definedName>
    <definedName name="_TPF1">#REF!</definedName>
    <definedName name="_TPP1">#REF!</definedName>
    <definedName name="_TPP10">#REF!</definedName>
    <definedName name="_TPP2">#REF!</definedName>
    <definedName name="_TPP3">#REF!</definedName>
    <definedName name="_TPP4">#REF!</definedName>
    <definedName name="_TPP5">#REF!</definedName>
    <definedName name="_TPP6">#REF!</definedName>
    <definedName name="_TPP7">#REF!</definedName>
    <definedName name="_TPP8">#REF!</definedName>
    <definedName name="_TPP9">#REF!</definedName>
    <definedName name="_TPU1">#REF!</definedName>
    <definedName name="_ｔｑ２２" localSheetId="2">#REF!</definedName>
    <definedName name="_ｔｑ２２" localSheetId="12">#REF!</definedName>
    <definedName name="_ｔｑ２２">#REF!</definedName>
    <definedName name="_TRA2">#REF!</definedName>
    <definedName name="_TRA3">#REF!</definedName>
    <definedName name="_TRA4">#REF!</definedName>
    <definedName name="_TRA5">#REF!</definedName>
    <definedName name="_TTE1">#REF!</definedName>
    <definedName name="_TTE2">#REF!</definedName>
    <definedName name="_TTS1">#REF!</definedName>
    <definedName name="_TTT1">#REF!</definedName>
    <definedName name="_TTT2">#REF!</definedName>
    <definedName name="_TTT3">#REF!</definedName>
    <definedName name="_TTT4">#REF!</definedName>
    <definedName name="_TTT5">#REF!</definedName>
    <definedName name="_TTT6">#REF!</definedName>
    <definedName name="_TTT7">#REF!</definedName>
    <definedName name="_TTT8">#REF!</definedName>
    <definedName name="_TTT9">#REF!</definedName>
    <definedName name="_TVA1">#REF!</definedName>
    <definedName name="_TVA2">#REF!</definedName>
    <definedName name="_TVF1">#REF!</definedName>
    <definedName name="_TVF2">#REF!</definedName>
    <definedName name="_TVF3">#REF!</definedName>
    <definedName name="_TVF4">#REF!</definedName>
    <definedName name="_U" localSheetId="2">#REF!</definedName>
    <definedName name="_U" localSheetId="12">#REF!</definedName>
    <definedName name="_U" localSheetId="0">#REF!</definedName>
    <definedName name="_U">#REF!</definedName>
    <definedName name="_ＶＡ１００">#REF!</definedName>
    <definedName name="_ＶＡ１５０">#REF!</definedName>
    <definedName name="_ＶＡ７５">#REF!</definedName>
    <definedName name="_ＶＣ１００">#REF!</definedName>
    <definedName name="_ＶＣ１５０">#REF!</definedName>
    <definedName name="_ＶＣ７５">#REF!</definedName>
    <definedName name="_VI1000">#REF!</definedName>
    <definedName name="_VI10000">#REF!</definedName>
    <definedName name="_VI2000">#REF!</definedName>
    <definedName name="_VI500">#REF!</definedName>
    <definedName name="_VI5001">#REF!</definedName>
    <definedName name="_VI7000">#REF!</definedName>
    <definedName name="_VI900">#REF!</definedName>
    <definedName name="_VI9000">#REF!</definedName>
    <definedName name="_ＶＰ１００">#REF!</definedName>
    <definedName name="_ＶＰ１５０">#REF!</definedName>
    <definedName name="_ＶＰ７５">#REF!</definedName>
    <definedName name="_w" localSheetId="2">#REF!</definedName>
    <definedName name="_w" localSheetId="12">#REF!</definedName>
    <definedName name="_w" localSheetId="0">#REF!</definedName>
    <definedName name="_w">#REF!</definedName>
    <definedName name="_W2">#REF!</definedName>
    <definedName name="_WCS">#REF!</definedName>
    <definedName name="_WCS0">#N/A</definedName>
    <definedName name="_WDR">#REF!</definedName>
    <definedName name="_WGDP">#REF!</definedName>
    <definedName name="_WIR">#REF!</definedName>
    <definedName name="_ｗｒ３３３" localSheetId="2">#REF!</definedName>
    <definedName name="_ｗｒ３３３" localSheetId="12">#REF!</definedName>
    <definedName name="_ｗｒ３３３">#REF!</definedName>
    <definedName name="_WRM18" hidden="1">{#N/A,#N/A,FALSE,"Sheet16";#N/A,#N/A,FALSE,"Sheet16"}</definedName>
    <definedName name="_X" localSheetId="2">#REF!</definedName>
    <definedName name="_X" localSheetId="12">#REF!</definedName>
    <definedName name="_X" localSheetId="0">#REF!</definedName>
    <definedName name="_X">#REF!</definedName>
    <definedName name="_X0">#REF!</definedName>
    <definedName name="_YN1">#REF!</definedName>
    <definedName name="_YN2">#REF!</definedName>
    <definedName name="_z" localSheetId="2">#REF!</definedName>
    <definedName name="_z" localSheetId="12">#REF!</definedName>
    <definedName name="_z" localSheetId="0">#REF!</definedName>
    <definedName name="_z">#REF!</definedName>
    <definedName name="_z_1" localSheetId="2">#REF!</definedName>
    <definedName name="_z_1" localSheetId="12">#REF!</definedName>
    <definedName name="_z_1" localSheetId="0">#REF!</definedName>
    <definedName name="_z_1">#REF!</definedName>
    <definedName name="_z_2" localSheetId="2">#REF!</definedName>
    <definedName name="_z_2" localSheetId="12">#REF!</definedName>
    <definedName name="_z_2">#REF!</definedName>
    <definedName name="_z_3" localSheetId="2">#REF!</definedName>
    <definedName name="_z_3" localSheetId="12">#REF!</definedName>
    <definedName name="_z_3">#REF!</definedName>
    <definedName name="_Z0" localSheetId="2">#REF!</definedName>
    <definedName name="_Z0" localSheetId="12">#REF!</definedName>
    <definedName name="_Z0">#REF!</definedName>
    <definedName name="_ZA" localSheetId="2">#REF!</definedName>
    <definedName name="_ZA" localSheetId="12">#REF!</definedName>
    <definedName name="_ZA">#REF!</definedName>
    <definedName name="_ZB" localSheetId="2">#REF!</definedName>
    <definedName name="_ZB" localSheetId="12">#REF!</definedName>
    <definedName name="_ZB">#REF!</definedName>
    <definedName name="_ZC" localSheetId="2">#REF!</definedName>
    <definedName name="_ZC" localSheetId="12">#REF!</definedName>
    <definedName name="_ZC">#REF!</definedName>
    <definedName name="_移動" localSheetId="2">#REF!</definedName>
    <definedName name="_移動" localSheetId="12">#REF!</definedName>
    <definedName name="_移動">#REF!</definedName>
    <definedName name="_一般管理費等" localSheetId="2">#REF!</definedName>
    <definedName name="_一般管理費等" localSheetId="12">#REF!</definedName>
    <definedName name="_一般管理費等">#REF!</definedName>
    <definedName name="_仮設費・率" localSheetId="2">#REF!</definedName>
    <definedName name="_仮設費・率" localSheetId="12">#REF!</definedName>
    <definedName name="_仮設費・率">#REF!</definedName>
    <definedName name="_機械経費" localSheetId="2">#REF!</definedName>
    <definedName name="_機械経費" localSheetId="12">#REF!</definedName>
    <definedName name="_機械経費">#REF!</definedName>
    <definedName name="_共通仮設費・率" localSheetId="2">#REF!</definedName>
    <definedName name="_共通仮設費・率">#REF!</definedName>
    <definedName name="_現場管理費" localSheetId="2">#REF!</definedName>
    <definedName name="_現場管理費">#REF!</definedName>
    <definedName name="_終了" localSheetId="7">#REF!</definedName>
    <definedName name="_終了" localSheetId="8">#REF!</definedName>
    <definedName name="_終了" localSheetId="2">#REF!</definedName>
    <definedName name="_終了" localSheetId="12">#REF!</definedName>
    <definedName name="_終了">#REF!</definedName>
    <definedName name="_消費税等相当額" localSheetId="2">#REF!</definedName>
    <definedName name="_消費税等相当額">#REF!</definedName>
    <definedName name="_据付間接費" localSheetId="2">#REF!</definedName>
    <definedName name="_据付間接費">#REF!</definedName>
    <definedName name="_設計技術費" localSheetId="2">#REF!</definedName>
    <definedName name="_設計技術費">#REF!</definedName>
    <definedName name="_総合試運転費・率" localSheetId="2">#REF!</definedName>
    <definedName name="_総合試運転費・率">#REF!</definedName>
    <definedName name="_補助材料費" localSheetId="2">#REF!</definedName>
    <definedName name="_補助材料費">#REF!</definedName>
    <definedName name="\" localSheetId="7">#REF!</definedName>
    <definedName name="\" localSheetId="8">#REF!</definedName>
    <definedName name="\" localSheetId="12">#REF!</definedName>
    <definedName name="\" localSheetId="0">#REF!</definedName>
    <definedName name="\">#REF!</definedName>
    <definedName name="\\">#REF!</definedName>
    <definedName name="\0" localSheetId="2">#REF!</definedName>
    <definedName name="\0" localSheetId="12">#REF!</definedName>
    <definedName name="\0" localSheetId="9">#REF!</definedName>
    <definedName name="\0" localSheetId="5">#REF!</definedName>
    <definedName name="\0" localSheetId="0">#REF!</definedName>
    <definedName name="\0">#REF!</definedName>
    <definedName name="\1">#REF!</definedName>
    <definedName name="\10">#REF!</definedName>
    <definedName name="￥1010">#REF!</definedName>
    <definedName name="￥1011">#REF!</definedName>
    <definedName name="￥101111">#REF!</definedName>
    <definedName name="￥1012">#REF!</definedName>
    <definedName name="￥1013">#REF!</definedName>
    <definedName name="￥1014" hidden="1">{"'内訳書'!$A$1:$O$28"}</definedName>
    <definedName name="￥1015">#REF!</definedName>
    <definedName name="￥1016">#REF!</definedName>
    <definedName name="￥1017">#REF!</definedName>
    <definedName name="￥1018">#REF!</definedName>
    <definedName name="￥1019" hidden="1">{"'内訳書'!$A$1:$O$28"}</definedName>
    <definedName name="￥1020">#REF!</definedName>
    <definedName name="\11">#REF!</definedName>
    <definedName name="\110">#REF!</definedName>
    <definedName name="￥11111111" hidden="1">{"'内訳書'!$A$1:$O$28"}</definedName>
    <definedName name="￥111122" hidden="1">{"'内訳書'!$A$1:$O$28"}</definedName>
    <definedName name="\12">#REF!</definedName>
    <definedName name="￥121212">#REF!</definedName>
    <definedName name="\13">#REF!</definedName>
    <definedName name="￥13212" hidden="1">{"'内訳書'!$A$1:$O$28"}</definedName>
    <definedName name="\14">#REF!</definedName>
    <definedName name="￥1454445" hidden="1">{"'内訳書'!$A$1:$O$28"}</definedName>
    <definedName name="\15">#REF!</definedName>
    <definedName name="\16">#REF!</definedName>
    <definedName name="\17">#REF!</definedName>
    <definedName name="\18">#REF!</definedName>
    <definedName name="\19">#REF!</definedName>
    <definedName name="\2">#REF!</definedName>
    <definedName name="\20">#REF!</definedName>
    <definedName name="\200">#REF!</definedName>
    <definedName name="\201">#REF!</definedName>
    <definedName name="\202">#REF!</definedName>
    <definedName name="\204">#REF!</definedName>
    <definedName name="\21">#REF!</definedName>
    <definedName name="￥216567466">#REF!</definedName>
    <definedName name="\22">#REF!</definedName>
    <definedName name="￥2236" hidden="1">{"'内訳書'!$A$1:$O$28"}</definedName>
    <definedName name="\23">#REF!</definedName>
    <definedName name="￥232322" hidden="1">{"'内訳書'!$A$1:$O$28"}</definedName>
    <definedName name="￥232323" hidden="1">{"'内訳書'!$A$1:$O$28"}</definedName>
    <definedName name="\24">#REF!</definedName>
    <definedName name="\25">#REF!</definedName>
    <definedName name="\26">#REF!</definedName>
    <definedName name="\27">#REF!</definedName>
    <definedName name="\28">#REF!</definedName>
    <definedName name="\29">#REF!</definedName>
    <definedName name="\3">#N/A</definedName>
    <definedName name="\30">#REF!</definedName>
    <definedName name="\300">#REF!</definedName>
    <definedName name="\31">#REF!</definedName>
    <definedName name="\32">#REF!</definedName>
    <definedName name="￥323232">#REF!</definedName>
    <definedName name="\33">#REF!</definedName>
    <definedName name="￥333">#REF!</definedName>
    <definedName name="￥333333333">#REF!</definedName>
    <definedName name="￥3333333333">#REF!</definedName>
    <definedName name="\34">#REF!</definedName>
    <definedName name="\35">#REF!</definedName>
    <definedName name="\36">#REF!</definedName>
    <definedName name="\37">#REF!</definedName>
    <definedName name="\38">#REF!</definedName>
    <definedName name="\39">#REF!</definedName>
    <definedName name="\4">#N/A</definedName>
    <definedName name="\40">#REF!</definedName>
    <definedName name="\41">#REF!</definedName>
    <definedName name="\42">#REF!</definedName>
    <definedName name="\43">#REF!</definedName>
    <definedName name="\44">#REF!</definedName>
    <definedName name="￥444">#REF!</definedName>
    <definedName name="\45">#REF!</definedName>
    <definedName name="￥4546">#REF!</definedName>
    <definedName name="\46">#REF!</definedName>
    <definedName name="\47">#REF!</definedName>
    <definedName name="\48">#REF!</definedName>
    <definedName name="\49">#REF!</definedName>
    <definedName name="\5">#N/A</definedName>
    <definedName name="\50">#REF!</definedName>
    <definedName name="\51">#REF!</definedName>
    <definedName name="￥511163" hidden="1">{"'内訳書'!$A$1:$O$28"}</definedName>
    <definedName name="\52">#REF!</definedName>
    <definedName name="\53">#REF!</definedName>
    <definedName name="\54">#REF!</definedName>
    <definedName name="￥549656" hidden="1">{"'内訳書'!$A$1:$O$28"}</definedName>
    <definedName name="\55">#REF!</definedName>
    <definedName name="￥555">#REF!</definedName>
    <definedName name="￥55555555." hidden="1">{"'内訳書'!$A$1:$O$28"}</definedName>
    <definedName name="\6">#N/A</definedName>
    <definedName name="￥64565" hidden="1">{"'内訳書'!$A$1:$O$28"}</definedName>
    <definedName name="￥6465" hidden="1">{"'内訳書'!$A$1:$O$28"}</definedName>
    <definedName name="￥66546" hidden="1">{"'内訳書'!$A$1:$O$28"}</definedName>
    <definedName name="￥666">#REF!</definedName>
    <definedName name="\7">#N/A</definedName>
    <definedName name="￥777">#REF!</definedName>
    <definedName name="\8">#N/A</definedName>
    <definedName name="￥888">#REF!</definedName>
    <definedName name="\9">#N/A</definedName>
    <definedName name="￥999">#REF!</definedName>
    <definedName name="\a" localSheetId="2">#REF!</definedName>
    <definedName name="\a" localSheetId="12">#REF!</definedName>
    <definedName name="\a" localSheetId="9">#REF!</definedName>
    <definedName name="\a" localSheetId="5">#N/A</definedName>
    <definedName name="\a" localSheetId="0">#REF!</definedName>
    <definedName name="\a">#REF!</definedName>
    <definedName name="\A01">#REF!</definedName>
    <definedName name="\A0102">#REF!</definedName>
    <definedName name="\A01020304">#REF!</definedName>
    <definedName name="\A0102030409">#REF!</definedName>
    <definedName name="\A1" localSheetId="2">#REF!</definedName>
    <definedName name="\A1" localSheetId="12">#REF!</definedName>
    <definedName name="\A1">#REF!</definedName>
    <definedName name="\A2">#REF!</definedName>
    <definedName name="\AA" localSheetId="9">#REF!</definedName>
    <definedName name="\AA">#REF!</definedName>
    <definedName name="￥abc">#N/A</definedName>
    <definedName name="\B" localSheetId="7">#REF!</definedName>
    <definedName name="\B" localSheetId="8">#REF!</definedName>
    <definedName name="\b" localSheetId="2">#REF!</definedName>
    <definedName name="\b" localSheetId="12">#REF!</definedName>
    <definedName name="\b" localSheetId="9">#N/A</definedName>
    <definedName name="\b" localSheetId="5">#N/A</definedName>
    <definedName name="\b" localSheetId="0">#REF!</definedName>
    <definedName name="\b">#REF!</definedName>
    <definedName name="\B0102">#REF!</definedName>
    <definedName name="\B01020304">#REF!</definedName>
    <definedName name="\B0102030409">#REF!</definedName>
    <definedName name="\B1">#REF!</definedName>
    <definedName name="\C" localSheetId="7">#REF!</definedName>
    <definedName name="\C" localSheetId="8">#REF!</definedName>
    <definedName name="\c" localSheetId="2">#REF!</definedName>
    <definedName name="\c" localSheetId="12">#REF!</definedName>
    <definedName name="\C" localSheetId="9">#REF!</definedName>
    <definedName name="\c" localSheetId="5">#N/A</definedName>
    <definedName name="\c">#REF!</definedName>
    <definedName name="\C01">#REF!</definedName>
    <definedName name="\C0102">#REF!</definedName>
    <definedName name="\C01020304">#REF!</definedName>
    <definedName name="\C0102030409">#REF!</definedName>
    <definedName name="\C1">#REF!</definedName>
    <definedName name="\CC">#REF!</definedName>
    <definedName name="\D" localSheetId="9">#REF!</definedName>
    <definedName name="\d">#N/A</definedName>
    <definedName name="\D1">#REF!</definedName>
    <definedName name="\e" localSheetId="2">#REF!</definedName>
    <definedName name="\e" localSheetId="12">#REF!</definedName>
    <definedName name="\e" localSheetId="9">#REF!</definedName>
    <definedName name="\E" localSheetId="5">#REF!</definedName>
    <definedName name="\e" localSheetId="0">#REF!</definedName>
    <definedName name="\e">#REF!</definedName>
    <definedName name="\F" localSheetId="2">#REF!</definedName>
    <definedName name="\F" localSheetId="12">#REF!</definedName>
    <definedName name="\F" localSheetId="9">#REF!</definedName>
    <definedName name="\F" localSheetId="5">#REF!</definedName>
    <definedName name="\F">#REF!</definedName>
    <definedName name="\G" localSheetId="2">#REF!</definedName>
    <definedName name="\G" localSheetId="12">#REF!</definedName>
    <definedName name="\G" localSheetId="9">#REF!</definedName>
    <definedName name="\G" localSheetId="5">#REF!</definedName>
    <definedName name="\G">#REF!</definedName>
    <definedName name="\GD" localSheetId="9">#REF!</definedName>
    <definedName name="\GD">#REF!</definedName>
    <definedName name="\GI" localSheetId="9">#REF!</definedName>
    <definedName name="\GI">#REF!</definedName>
    <definedName name="\GK" localSheetId="9">#REF!</definedName>
    <definedName name="\GK">#REF!</definedName>
    <definedName name="\H" localSheetId="7">#REF!</definedName>
    <definedName name="\H" localSheetId="8">#REF!</definedName>
    <definedName name="\h" localSheetId="2">#N/A</definedName>
    <definedName name="\h" localSheetId="12">#N/A</definedName>
    <definedName name="\h" localSheetId="9">#REF!</definedName>
    <definedName name="\H" localSheetId="0">#REF!</definedName>
    <definedName name="\H">#REF!</definedName>
    <definedName name="\H1">#REF!</definedName>
    <definedName name="\I" localSheetId="2">#REF!</definedName>
    <definedName name="\I" localSheetId="12">#REF!</definedName>
    <definedName name="\i" localSheetId="9">#REF!</definedName>
    <definedName name="\I" localSheetId="5">#REF!</definedName>
    <definedName name="\I">#REF!</definedName>
    <definedName name="\I1">#REF!</definedName>
    <definedName name="\IC">#REF!</definedName>
    <definedName name="\IR">#REF!</definedName>
    <definedName name="\J" localSheetId="2">#REF!</definedName>
    <definedName name="\J" localSheetId="12">#REF!</definedName>
    <definedName name="\j" localSheetId="9">#REF!</definedName>
    <definedName name="\J" localSheetId="5">#REF!</definedName>
    <definedName name="\J">#REF!</definedName>
    <definedName name="\J1">#REF!</definedName>
    <definedName name="\JJ">#REF!</definedName>
    <definedName name="\K" localSheetId="7">#REF!</definedName>
    <definedName name="\K" localSheetId="8">#REF!</definedName>
    <definedName name="\K" localSheetId="2">#REF!</definedName>
    <definedName name="\K" localSheetId="12">#REF!</definedName>
    <definedName name="\k" localSheetId="9">#N/A</definedName>
    <definedName name="\K" localSheetId="5">#REF!</definedName>
    <definedName name="\K">#REF!</definedName>
    <definedName name="\K1">#REF!</definedName>
    <definedName name="\L" localSheetId="2">#REF!</definedName>
    <definedName name="\L" localSheetId="12">#REF!</definedName>
    <definedName name="\l" localSheetId="9">#N/A</definedName>
    <definedName name="\L" localSheetId="5">#REF!</definedName>
    <definedName name="\L">#REF!</definedName>
    <definedName name="\L1">#REF!</definedName>
    <definedName name="\LOOK1">#REF!</definedName>
    <definedName name="\LOOK2">#REF!</definedName>
    <definedName name="\LOOK3">#REF!</definedName>
    <definedName name="\LOOK4">#REF!</definedName>
    <definedName name="\LOOK5">#REF!</definedName>
    <definedName name="\LOOK6">#REF!</definedName>
    <definedName name="\LOOP" localSheetId="2">#REF!</definedName>
    <definedName name="\LOOP" localSheetId="12">#REF!</definedName>
    <definedName name="\LOOP">#REF!</definedName>
    <definedName name="\M" localSheetId="2">#REF!</definedName>
    <definedName name="\M" localSheetId="12">#REF!</definedName>
    <definedName name="\M" localSheetId="9">#REF!</definedName>
    <definedName name="\M" localSheetId="5">#REF!</definedName>
    <definedName name="\M" localSheetId="0">#REF!</definedName>
    <definedName name="\M">#REF!</definedName>
    <definedName name="\M1">#REF!</definedName>
    <definedName name="\N" localSheetId="2">#REF!</definedName>
    <definedName name="\N" localSheetId="12">#REF!</definedName>
    <definedName name="\n" localSheetId="9">#REF!</definedName>
    <definedName name="\N" localSheetId="5">#REF!</definedName>
    <definedName name="\N" localSheetId="0">#REF!</definedName>
    <definedName name="\N">#REF!</definedName>
    <definedName name="\N1">#REF!</definedName>
    <definedName name="\O" localSheetId="2">#REF!</definedName>
    <definedName name="\o" localSheetId="12">#REF!</definedName>
    <definedName name="\o" localSheetId="9">#REF!</definedName>
    <definedName name="\O" localSheetId="0">#REF!</definedName>
    <definedName name="\O">#REF!</definedName>
    <definedName name="\O1">#REF!</definedName>
    <definedName name="\p" localSheetId="7">[1]ｺﾝｸﾘｰﾄ!#REF!</definedName>
    <definedName name="\p" localSheetId="8">[1]ｺﾝｸﾘｰﾄ!#REF!</definedName>
    <definedName name="\p" localSheetId="2">#REF!</definedName>
    <definedName name="\p" localSheetId="12">#REF!</definedName>
    <definedName name="\P" localSheetId="9">#REF!</definedName>
    <definedName name="\p" localSheetId="5">#N/A</definedName>
    <definedName name="\p">#REF!</definedName>
    <definedName name="\P1">#REF!</definedName>
    <definedName name="\Q" localSheetId="2">#REF!</definedName>
    <definedName name="\Q" localSheetId="12">#REF!</definedName>
    <definedName name="\q" localSheetId="9">#REF!</definedName>
    <definedName name="\Q" localSheetId="5">#REF!</definedName>
    <definedName name="\Q">#REF!</definedName>
    <definedName name="\qq" localSheetId="9">#REF!</definedName>
    <definedName name="\qq">#REF!</definedName>
    <definedName name="\R" localSheetId="2">#REF!</definedName>
    <definedName name="\R" localSheetId="12">#REF!</definedName>
    <definedName name="\R" localSheetId="9">#REF!</definedName>
    <definedName name="\R" localSheetId="5">#REF!</definedName>
    <definedName name="\R">#REF!</definedName>
    <definedName name="\r1">#REF!</definedName>
    <definedName name="\S" localSheetId="2">#REF!</definedName>
    <definedName name="\S" localSheetId="12">#REF!</definedName>
    <definedName name="\S" localSheetId="5">#REF!</definedName>
    <definedName name="\S">#REF!</definedName>
    <definedName name="\T" localSheetId="2">#REF!</definedName>
    <definedName name="\T" localSheetId="12">#REF!</definedName>
    <definedName name="\t" localSheetId="9">#N/A</definedName>
    <definedName name="\T" localSheetId="5">#REF!</definedName>
    <definedName name="\T">#REF!</definedName>
    <definedName name="\U" localSheetId="2">#REF!</definedName>
    <definedName name="\U" localSheetId="12">#REF!</definedName>
    <definedName name="\u" localSheetId="9">#N/A</definedName>
    <definedName name="\U" localSheetId="5">#REF!</definedName>
    <definedName name="\U">#REF!</definedName>
    <definedName name="\V" localSheetId="2">#REF!</definedName>
    <definedName name="\v" localSheetId="9">#REF!</definedName>
    <definedName name="\V">#REF!</definedName>
    <definedName name="\w" localSheetId="2">#REF!</definedName>
    <definedName name="\w" localSheetId="12">#REF!</definedName>
    <definedName name="\w" localSheetId="5">#N/A</definedName>
    <definedName name="\w">#REF!</definedName>
    <definedName name="\X" localSheetId="2">#REF!</definedName>
    <definedName name="\x" localSheetId="9">#REF!</definedName>
    <definedName name="\X" localSheetId="5">#REF!</definedName>
    <definedName name="\X">#REF!</definedName>
    <definedName name="\Y" localSheetId="2">#REF!</definedName>
    <definedName name="\y" localSheetId="9">#REF!</definedName>
    <definedName name="\Y">#REF!</definedName>
    <definedName name="\z" localSheetId="2">#REF!</definedName>
    <definedName name="\z" localSheetId="12">#REF!</definedName>
    <definedName name="\z" localSheetId="9">#N/A</definedName>
    <definedName name="\z" localSheetId="5">#N/A</definedName>
    <definedName name="\z">#REF!</definedName>
    <definedName name="\Z0">#REF!</definedName>
    <definedName name="\ZA">#REF!</definedName>
    <definedName name="\ZB">#REF!</definedName>
    <definedName name="\ZC">#REF!</definedName>
    <definedName name="\ｲ">#N/A</definedName>
    <definedName name="」" localSheetId="2">#REF!</definedName>
    <definedName name="」" localSheetId="12">#REF!</definedName>
    <definedName name="」">#REF!</definedName>
    <definedName name="【その他】">#REF!</definedName>
    <definedName name="【機械損料】">#REF!</definedName>
    <definedName name="【建設物価】">#REF!</definedName>
    <definedName name="【見_積】">#REF!</definedName>
    <definedName name="【資材単価】">#REF!</definedName>
    <definedName name="【諸経費･消費税相当額の算出】">#REF!</definedName>
    <definedName name="【新規コード】">#REF!</definedName>
    <definedName name="【新規単価表】">#REF!</definedName>
    <definedName name="×.9">#REF!</definedName>
    <definedName name="─">#REF!</definedName>
    <definedName name="・０１章">#REF!</definedName>
    <definedName name="・０２章">#REF!</definedName>
    <definedName name="・０３章">#REF!</definedName>
    <definedName name="・０４章">#REF!</definedName>
    <definedName name="・０５章">#REF!</definedName>
    <definedName name="・０６章">#REF!</definedName>
    <definedName name="・０７章">#REF!</definedName>
    <definedName name="・０８章">#REF!</definedName>
    <definedName name="・０９章">#REF!</definedName>
    <definedName name="・１０章">#REF!</definedName>
    <definedName name="・１１章">#REF!</definedName>
    <definedName name="・１２章">#REF!</definedName>
    <definedName name="・１３章">#REF!</definedName>
    <definedName name="・１４章">#REF!</definedName>
    <definedName name="・１５章">#REF!</definedName>
    <definedName name="・１６章">#REF!</definedName>
    <definedName name="・１７章">#REF!</definedName>
    <definedName name="・１８章">#REF!</definedName>
    <definedName name="・１９章">#REF!</definedName>
    <definedName name="・２０章">#REF!</definedName>
    <definedName name="・２１章">#REF!</definedName>
    <definedName name="・２２章">#REF!</definedName>
    <definedName name="・２３章">#REF!</definedName>
    <definedName name="・２４章">#REF!</definedName>
    <definedName name="・２５章">#REF!</definedName>
    <definedName name="・２６章">#REF!</definedName>
    <definedName name="・２７章">#REF!</definedName>
    <definedName name="・２８章">#REF!</definedName>
    <definedName name="①ａ">#REF!</definedName>
    <definedName name="①ｃ">#REF!</definedName>
    <definedName name="①ｅ">#REF!</definedName>
    <definedName name="①ｆ">#REF!</definedName>
    <definedName name="①ｇ">#REF!</definedName>
    <definedName name="②">#REF!</definedName>
    <definedName name="②ａ">#REF!</definedName>
    <definedName name="②ｃ">#REF!</definedName>
    <definedName name="②ｅ">#REF!</definedName>
    <definedName name="②ｆ">#REF!</definedName>
    <definedName name="②ｇ">#REF!</definedName>
    <definedName name="②小計">#REF!</definedName>
    <definedName name="③小計">#REF!</definedName>
    <definedName name="④小計">#REF!</definedName>
    <definedName name="⑤小計">#REF!</definedName>
    <definedName name="⑥小計">#REF!</definedName>
    <definedName name="⑦小計">#REF!</definedName>
    <definedName name="⑧">#REF!</definedName>
    <definedName name="⑨">#REF!</definedName>
    <definedName name="⑫">#REF!</definedName>
    <definedName name="⑬">#REF!</definedName>
    <definedName name="⑭">#REF!</definedName>
    <definedName name="⑱">#REF!</definedName>
    <definedName name="Ⅰ_病棟・診療棟">#REF!</definedName>
    <definedName name="Ⅱ排水">#REF!</definedName>
    <definedName name="Ⅲ期工事">#REF!</definedName>
    <definedName name="a" localSheetId="2">#REF!</definedName>
    <definedName name="a" localSheetId="12">#REF!</definedName>
    <definedName name="a" localSheetId="9">#REF!</definedName>
    <definedName name="a" localSheetId="5" hidden="1">{"'内訳書'!$A$1:$O$28"}</definedName>
    <definedName name="a" localSheetId="0">#REF!</definedName>
    <definedName name="a">#REF!</definedName>
    <definedName name="A_0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 localSheetId="12">#REF!</definedName>
    <definedName name="a_8">#REF!</definedName>
    <definedName name="A_MENU">#REF!</definedName>
    <definedName name="A_種目別内訳">#REF!</definedName>
    <definedName name="A_直接仮設" localSheetId="9">#REF!</definedName>
    <definedName name="A_直接仮設">#REF!</definedName>
    <definedName name="A_入力">#REF!</definedName>
    <definedName name="A0" localSheetId="2">#REF!</definedName>
    <definedName name="A0" localSheetId="12">#REF!</definedName>
    <definedName name="A0" localSheetId="0">#REF!</definedName>
    <definedName name="A0">#REF!</definedName>
    <definedName name="ａ03土工事">#REF!</definedName>
    <definedName name="ａ04地業工事">#REF!</definedName>
    <definedName name="A05N">#REF!</definedName>
    <definedName name="A05U">#REF!</definedName>
    <definedName name="A05Y">#REF!</definedName>
    <definedName name="A05Z">#REF!</definedName>
    <definedName name="ａ05鉄筋工事">#REF!</definedName>
    <definedName name="ａ06ｺﾝｸﾘｰﾄ工事">#REF!</definedName>
    <definedName name="ａ06型枠工事">#REF!</definedName>
    <definedName name="ａ07鉄骨工事">#REF!</definedName>
    <definedName name="ａ08ALC工事">#REF!</definedName>
    <definedName name="A1_" localSheetId="2">#REF!</definedName>
    <definedName name="A1_" localSheetId="0">#REF!</definedName>
    <definedName name="A1_">#REF!</definedName>
    <definedName name="A10_" localSheetId="2">#REF!</definedName>
    <definedName name="A10_" localSheetId="12">#REF!</definedName>
    <definedName name="A10_" localSheetId="0">#REF!</definedName>
    <definedName name="A10_">#REF!</definedName>
    <definedName name="A10AA">#REF!</definedName>
    <definedName name="A10N">#REF!</definedName>
    <definedName name="A10U">#REF!</definedName>
    <definedName name="A10Y">#REF!</definedName>
    <definedName name="A10Z">#REF!</definedName>
    <definedName name="A11_" localSheetId="2">#REF!</definedName>
    <definedName name="A11_" localSheetId="12">#REF!</definedName>
    <definedName name="A11_">#REF!</definedName>
    <definedName name="A11AA">#REF!</definedName>
    <definedName name="A12_" localSheetId="2">#REF!</definedName>
    <definedName name="A12_" localSheetId="12">#REF!</definedName>
    <definedName name="A12_">#REF!</definedName>
    <definedName name="A123給湯">#REF!</definedName>
    <definedName name="A123暖房">#REF!</definedName>
    <definedName name="A12AA">#REF!</definedName>
    <definedName name="A13_" localSheetId="2">#REF!</definedName>
    <definedName name="A13_" localSheetId="12">#REF!</definedName>
    <definedName name="A13_">#REF!</definedName>
    <definedName name="A134給水">#REF!</definedName>
    <definedName name="A13AA">#REF!</definedName>
    <definedName name="A14_" localSheetId="2">#REF!</definedName>
    <definedName name="A14_" localSheetId="12">#REF!</definedName>
    <definedName name="A14_">#REF!</definedName>
    <definedName name="A15_" localSheetId="2">#REF!</definedName>
    <definedName name="A15_" localSheetId="12">#REF!</definedName>
    <definedName name="A15_">#REF!</definedName>
    <definedName name="A15N">#REF!</definedName>
    <definedName name="A15U">#REF!</definedName>
    <definedName name="A15Y">#REF!</definedName>
    <definedName name="A15Z">#REF!</definedName>
    <definedName name="A16_" localSheetId="2">#REF!</definedName>
    <definedName name="A16_" localSheetId="12">#REF!</definedName>
    <definedName name="A16_">#REF!</definedName>
    <definedName name="A16382あ１">#REF!</definedName>
    <definedName name="A169排水">#REF!</definedName>
    <definedName name="A16FHU1WA">#REF!</definedName>
    <definedName name="A16FHU1WB">#REF!</definedName>
    <definedName name="A16FHUWA">#REF!</definedName>
    <definedName name="A16SB1A">#REF!</definedName>
    <definedName name="A16SB1B">#REF!</definedName>
    <definedName name="A16SBB">#REF!</definedName>
    <definedName name="A16SBD">#REF!</definedName>
    <definedName name="A17_" localSheetId="2">#REF!</definedName>
    <definedName name="A17_" localSheetId="12">#REF!</definedName>
    <definedName name="A17_">#REF!</definedName>
    <definedName name="A18_" localSheetId="2">#REF!</definedName>
    <definedName name="A18_" localSheetId="12">#REF!</definedName>
    <definedName name="A18_">#REF!</definedName>
    <definedName name="A19_" localSheetId="2">#REF!</definedName>
    <definedName name="A19_" localSheetId="12">#REF!</definedName>
    <definedName name="A19_">#REF!</definedName>
    <definedName name="A1xz91">#REF!</definedName>
    <definedName name="A2_" localSheetId="2">#REF!</definedName>
    <definedName name="A2_" localSheetId="12">#REF!</definedName>
    <definedName name="A2_">#REF!</definedName>
    <definedName name="A20_" localSheetId="2">#REF!</definedName>
    <definedName name="A20_" localSheetId="12">#REF!</definedName>
    <definedName name="A20_">#REF!</definedName>
    <definedName name="A20N">#REF!</definedName>
    <definedName name="A20U">#REF!</definedName>
    <definedName name="A20Y">#REF!</definedName>
    <definedName name="A20Z">#REF!</definedName>
    <definedName name="A21_" localSheetId="2">#REF!</definedName>
    <definedName name="A21_" localSheetId="12">#REF!</definedName>
    <definedName name="A21_">#REF!</definedName>
    <definedName name="A22_" localSheetId="2">#REF!</definedName>
    <definedName name="A22_" localSheetId="12">#REF!</definedName>
    <definedName name="A22_">#REF!</definedName>
    <definedName name="A２２×１５９６">#REF!</definedName>
    <definedName name="A２２×Ａ１５９５">#REF!</definedName>
    <definedName name="A225器具">#REF!</definedName>
    <definedName name="A23_" localSheetId="2">#REF!</definedName>
    <definedName name="A23_" localSheetId="12">#REF!</definedName>
    <definedName name="A23_">#REF!</definedName>
    <definedName name="A24_" localSheetId="2">#REF!</definedName>
    <definedName name="A24_" localSheetId="12">#REF!</definedName>
    <definedName name="A24_">#REF!</definedName>
    <definedName name="A240消火">#REF!</definedName>
    <definedName name="A25_" localSheetId="2">#REF!</definedName>
    <definedName name="A25_" localSheetId="12">#REF!</definedName>
    <definedName name="A25_">#REF!</definedName>
    <definedName name="A25N">#REF!</definedName>
    <definedName name="A25U">#REF!</definedName>
    <definedName name="A25Y">#REF!</definedName>
    <definedName name="A25Z">#REF!</definedName>
    <definedName name="A26_" localSheetId="2">#REF!</definedName>
    <definedName name="A26_" localSheetId="12">#REF!</definedName>
    <definedName name="A26_">#REF!</definedName>
    <definedName name="A27_" localSheetId="2">#REF!</definedName>
    <definedName name="A27_" localSheetId="12">#REF!</definedName>
    <definedName name="A27_">#REF!</definedName>
    <definedName name="A28_" localSheetId="2">#REF!</definedName>
    <definedName name="A28_" localSheetId="12">#REF!</definedName>
    <definedName name="A28_">#REF!</definedName>
    <definedName name="A29_" localSheetId="2">#REF!</definedName>
    <definedName name="A29_" localSheetId="12">#REF!</definedName>
    <definedName name="A29_">#REF!</definedName>
    <definedName name="A291ＯＭ">#REF!</definedName>
    <definedName name="A3_" localSheetId="2">#REF!</definedName>
    <definedName name="A3_" localSheetId="12">#REF!</definedName>
    <definedName name="A3_">#REF!</definedName>
    <definedName name="A30_" localSheetId="2">#REF!</definedName>
    <definedName name="A30_" localSheetId="12">#REF!</definedName>
    <definedName name="A30_">#REF!</definedName>
    <definedName name="A302管理棟給水改修">#REF!</definedName>
    <definedName name="A31_" localSheetId="2">#REF!</definedName>
    <definedName name="A31_" localSheetId="12">#REF!</definedName>
    <definedName name="A31_">#REF!</definedName>
    <definedName name="A315物質給水">#REF!</definedName>
    <definedName name="A32_" localSheetId="2">#REF!</definedName>
    <definedName name="A32_" localSheetId="12">#REF!</definedName>
    <definedName name="A32_">#REF!</definedName>
    <definedName name="A328電気給水">#REF!</definedName>
    <definedName name="A33_" localSheetId="2">#REF!</definedName>
    <definedName name="A33_" localSheetId="12">#REF!</definedName>
    <definedName name="A33_">#REF!</definedName>
    <definedName name="A34_" localSheetId="2">#REF!</definedName>
    <definedName name="A34_" localSheetId="12">#REF!</definedName>
    <definedName name="A34_">#REF!</definedName>
    <definedName name="A34FHU1WA">#REF!</definedName>
    <definedName name="A34FHUWA">#REF!</definedName>
    <definedName name="A34SB1A">#REF!</definedName>
    <definedName name="A34SB1D">#REF!</definedName>
    <definedName name="A34SBA">#REF!</definedName>
    <definedName name="A34SBD">#REF!</definedName>
    <definedName name="A35_" localSheetId="2">#REF!</definedName>
    <definedName name="A35_" localSheetId="12">#REF!</definedName>
    <definedName name="A35_">#REF!</definedName>
    <definedName name="A353屋外暖房">#REF!</definedName>
    <definedName name="A36_" localSheetId="2">#REF!</definedName>
    <definedName name="A36_" localSheetId="12">#REF!</definedName>
    <definedName name="A36_">#REF!</definedName>
    <definedName name="A37_" localSheetId="2">#REF!</definedName>
    <definedName name="A37_" localSheetId="12">#REF!</definedName>
    <definedName name="A37_">#REF!</definedName>
    <definedName name="A38_" localSheetId="2">#REF!</definedName>
    <definedName name="A38_" localSheetId="12">#REF!</definedName>
    <definedName name="A38_">#REF!</definedName>
    <definedName name="A381屋外給水">#REF!</definedName>
    <definedName name="A39_" localSheetId="2">#REF!</definedName>
    <definedName name="A39_" localSheetId="12">#REF!</definedName>
    <definedName name="A39_">#REF!</definedName>
    <definedName name="A3AA">#REF!</definedName>
    <definedName name="A4_" localSheetId="2">#REF!</definedName>
    <definedName name="A4_" localSheetId="12">#REF!</definedName>
    <definedName name="A4_">#REF!</definedName>
    <definedName name="A40_" localSheetId="2">#REF!</definedName>
    <definedName name="A40_" localSheetId="12">#REF!</definedName>
    <definedName name="A40_">#REF!</definedName>
    <definedName name="A41_" localSheetId="2">#REF!</definedName>
    <definedName name="A41_" localSheetId="12">#REF!</definedName>
    <definedName name="A41_">#REF!</definedName>
    <definedName name="A42_" localSheetId="2">#REF!</definedName>
    <definedName name="A42_" localSheetId="12">#REF!</definedName>
    <definedName name="A42_">#REF!</definedName>
    <definedName name="A425屋外排水">#REF!</definedName>
    <definedName name="A43_" localSheetId="2">#REF!</definedName>
    <definedName name="A43_" localSheetId="12">#REF!</definedName>
    <definedName name="A43_">#REF!</definedName>
    <definedName name="A44_" localSheetId="2">#REF!</definedName>
    <definedName name="A44_" localSheetId="12">#REF!</definedName>
    <definedName name="A44_">#REF!</definedName>
    <definedName name="A45_" localSheetId="2">#REF!</definedName>
    <definedName name="A45_" localSheetId="12">#REF!</definedName>
    <definedName name="A45_">#REF!</definedName>
    <definedName name="A46_" localSheetId="2">#REF!</definedName>
    <definedName name="A46_" localSheetId="12">#REF!</definedName>
    <definedName name="A46_">#REF!</definedName>
    <definedName name="A460屋外消火">#REF!</definedName>
    <definedName name="A465屋外ガス">#REF!</definedName>
    <definedName name="A46空調配管">#REF!</definedName>
    <definedName name="A47_" localSheetId="2">#REF!</definedName>
    <definedName name="A47_" localSheetId="12">#REF!</definedName>
    <definedName name="A47_">#REF!</definedName>
    <definedName name="A48_" localSheetId="2">#REF!</definedName>
    <definedName name="A48_" localSheetId="12">#REF!</definedName>
    <definedName name="A48_">#REF!</definedName>
    <definedName name="A486屋外電気">#REF!</definedName>
    <definedName name="A49_" localSheetId="2">#REF!</definedName>
    <definedName name="A49_" localSheetId="12">#REF!</definedName>
    <definedName name="A49_">#REF!</definedName>
    <definedName name="A4AA">#REF!</definedName>
    <definedName name="A4空調機器">#REF!</definedName>
    <definedName name="A5_" localSheetId="2">#REF!</definedName>
    <definedName name="A5_" localSheetId="12">#REF!</definedName>
    <definedName name="A5_">#REF!</definedName>
    <definedName name="A50_" localSheetId="2">#REF!</definedName>
    <definedName name="A50_" localSheetId="12">#REF!</definedName>
    <definedName name="A50_">#REF!</definedName>
    <definedName name="a50ち５０">#REF!</definedName>
    <definedName name="A51_" localSheetId="2">#REF!</definedName>
    <definedName name="A51_" localSheetId="12">#REF!</definedName>
    <definedName name="A51_">#REF!</definedName>
    <definedName name="A52_" localSheetId="2">#REF!</definedName>
    <definedName name="A52_" localSheetId="12">#REF!</definedName>
    <definedName name="A52_">#REF!</definedName>
    <definedName name="A53_" localSheetId="2">#REF!</definedName>
    <definedName name="A53_" localSheetId="12">#REF!</definedName>
    <definedName name="A53_">#REF!</definedName>
    <definedName name="A54_" localSheetId="2">#REF!</definedName>
    <definedName name="A54_" localSheetId="12">#REF!</definedName>
    <definedName name="A54_">#REF!</definedName>
    <definedName name="A55_" localSheetId="2">#REF!</definedName>
    <definedName name="A55_" localSheetId="12">#REF!</definedName>
    <definedName name="A55_">#REF!</definedName>
    <definedName name="A56_" localSheetId="2">#REF!</definedName>
    <definedName name="A56_" localSheetId="12">#REF!</definedName>
    <definedName name="A56_">#REF!</definedName>
    <definedName name="A57_" localSheetId="2">#REF!</definedName>
    <definedName name="A57_" localSheetId="12">#REF!</definedName>
    <definedName name="A57_">#REF!</definedName>
    <definedName name="A58_" localSheetId="2">#REF!</definedName>
    <definedName name="A58_" localSheetId="12">#REF!</definedName>
    <definedName name="A58_">#REF!</definedName>
    <definedName name="A59_" localSheetId="2">#REF!</definedName>
    <definedName name="A59_" localSheetId="12">#REF!</definedName>
    <definedName name="A59_">#REF!</definedName>
    <definedName name="A5AA">#REF!</definedName>
    <definedName name="A6_" localSheetId="2">#REF!</definedName>
    <definedName name="A6_" localSheetId="12">#REF!</definedName>
    <definedName name="A6_">#REF!</definedName>
    <definedName name="A60_" localSheetId="2">#REF!</definedName>
    <definedName name="A60_" localSheetId="12">#REF!</definedName>
    <definedName name="A60_">#REF!</definedName>
    <definedName name="A61_" localSheetId="2">#REF!</definedName>
    <definedName name="A61_" localSheetId="12">#REF!</definedName>
    <definedName name="A61_">#REF!</definedName>
    <definedName name="A62_" localSheetId="2">#REF!</definedName>
    <definedName name="A62_" localSheetId="12">#REF!</definedName>
    <definedName name="A62_">#REF!</definedName>
    <definedName name="A63_" localSheetId="2">#REF!</definedName>
    <definedName name="A63_" localSheetId="12">#REF!</definedName>
    <definedName name="A63_">#REF!</definedName>
    <definedName name="A64_" localSheetId="2">#REF!</definedName>
    <definedName name="A64_" localSheetId="12">#REF!</definedName>
    <definedName name="A64_">#REF!</definedName>
    <definedName name="A65_" localSheetId="2">#REF!</definedName>
    <definedName name="A65_" localSheetId="12">#REF!</definedName>
    <definedName name="A65_">#REF!</definedName>
    <definedName name="A66_" localSheetId="2">#REF!</definedName>
    <definedName name="A66_" localSheetId="12">#REF!</definedName>
    <definedName name="A66_">#REF!</definedName>
    <definedName name="A67_" localSheetId="2">#REF!</definedName>
    <definedName name="A67_" localSheetId="12">#REF!</definedName>
    <definedName name="A67_">#REF!</definedName>
    <definedName name="A68_" localSheetId="2">#REF!</definedName>
    <definedName name="A68_" localSheetId="12">#REF!</definedName>
    <definedName name="A68_">#REF!</definedName>
    <definedName name="A69_" localSheetId="2">#REF!</definedName>
    <definedName name="A69_" localSheetId="12">#REF!</definedName>
    <definedName name="A69_">#REF!</definedName>
    <definedName name="A69換気">#REF!</definedName>
    <definedName name="A6AA">#REF!</definedName>
    <definedName name="A7_" localSheetId="2">#REF!</definedName>
    <definedName name="A7_" localSheetId="12">#REF!</definedName>
    <definedName name="A7_">#REF!</definedName>
    <definedName name="A70_" localSheetId="2">#REF!</definedName>
    <definedName name="A70_" localSheetId="12">#REF!</definedName>
    <definedName name="A70_">#REF!</definedName>
    <definedName name="A71_" localSheetId="2">#REF!</definedName>
    <definedName name="A71_" localSheetId="12">#REF!</definedName>
    <definedName name="A71_">#REF!</definedName>
    <definedName name="A73_" localSheetId="2">#REF!</definedName>
    <definedName name="A73_" localSheetId="12">#REF!</definedName>
    <definedName name="A73_">#REF!</definedName>
    <definedName name="A74_" localSheetId="2">#REF!</definedName>
    <definedName name="A74_" localSheetId="12">#REF!</definedName>
    <definedName name="A74_">#REF!</definedName>
    <definedName name="A75_" localSheetId="2">#REF!</definedName>
    <definedName name="A75_" localSheetId="12">#REF!</definedName>
    <definedName name="A75_">#REF!</definedName>
    <definedName name="A76_" localSheetId="2">#REF!</definedName>
    <definedName name="A76_" localSheetId="12">#REF!</definedName>
    <definedName name="A76_">#REF!</definedName>
    <definedName name="A77_" localSheetId="2">#REF!</definedName>
    <definedName name="A77_" localSheetId="12">#REF!</definedName>
    <definedName name="A77_">#REF!</definedName>
    <definedName name="A78_" localSheetId="2">#REF!</definedName>
    <definedName name="A78_" localSheetId="12">#REF!</definedName>
    <definedName name="A78_">#REF!</definedName>
    <definedName name="A79_" localSheetId="2">#REF!</definedName>
    <definedName name="A79_" localSheetId="12">#REF!</definedName>
    <definedName name="A79_">#REF!</definedName>
    <definedName name="A7AA">#REF!</definedName>
    <definedName name="A8_" localSheetId="2">#REF!</definedName>
    <definedName name="A8_" localSheetId="12">#REF!</definedName>
    <definedName name="A8_">#REF!</definedName>
    <definedName name="A81_" localSheetId="2">#REF!</definedName>
    <definedName name="A81_" localSheetId="12">#REF!</definedName>
    <definedName name="A81_">#REF!</definedName>
    <definedName name="A82_" localSheetId="2">#REF!</definedName>
    <definedName name="A82_" localSheetId="12">#REF!</definedName>
    <definedName name="A82_">#REF!</definedName>
    <definedName name="A8AA">#REF!</definedName>
    <definedName name="A9_" localSheetId="2">#REF!</definedName>
    <definedName name="A9_" localSheetId="12">#REF!</definedName>
    <definedName name="A9_">#REF!</definedName>
    <definedName name="A9AA">#REF!</definedName>
    <definedName name="aa" localSheetId="2">#REF!</definedName>
    <definedName name="aa" localSheetId="12">#REF!</definedName>
    <definedName name="aa" localSheetId="9">#REF!</definedName>
    <definedName name="aa" localSheetId="5">#REF!</definedName>
    <definedName name="aa" localSheetId="0">#REF!</definedName>
    <definedName name="aa">#REF!</definedName>
    <definedName name="aaa" localSheetId="2" hidden="1">#REF!</definedName>
    <definedName name="aaa" localSheetId="12">#REF!</definedName>
    <definedName name="aaa" localSheetId="9">#REF!</definedName>
    <definedName name="aaa" localSheetId="5" hidden="1">#REF!</definedName>
    <definedName name="aaa" localSheetId="0">#REF!</definedName>
    <definedName name="aaa">#REF!</definedName>
    <definedName name="AAAA" localSheetId="2">#REF!</definedName>
    <definedName name="AAAA" localSheetId="12">#REF!</definedName>
    <definedName name="aaaa" localSheetId="9">#REF!</definedName>
    <definedName name="AAAA" localSheetId="5">#N/A</definedName>
    <definedName name="AAAA" localSheetId="0">#REF!</definedName>
    <definedName name="AAAA">#REF!</definedName>
    <definedName name="aaaaa" hidden="1">{"'内訳書'!$A$1:$O$28"}</definedName>
    <definedName name="aaaaaa" localSheetId="2">#REF!</definedName>
    <definedName name="aaaaaa" localSheetId="12">#REF!</definedName>
    <definedName name="aaaaaa">#REF!</definedName>
    <definedName name="aaaaAaa" localSheetId="9">#REF!</definedName>
    <definedName name="aaaaAaa">#REF!</definedName>
    <definedName name="AAAAAAAAA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aaaaaaaaaaaa">#REF!</definedName>
    <definedName name="aaaaaaaaaaaaaaa" hidden="1">#REF!</definedName>
    <definedName name="aaaaaaaaaaaaaaaa">#REF!</definedName>
    <definedName name="aaaaaaaaaaaaaaaaaaaaaaaaaaaaaaaaaaaaaaa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aaabaaaaaaaaaaaaaaaaaaaaaa" hidden="1">#REF!</definedName>
    <definedName name="aaad" localSheetId="2" hidden="1">#REF!</definedName>
    <definedName name="aaad" localSheetId="12" hidden="1">#REF!</definedName>
    <definedName name="aaad" localSheetId="5" hidden="1">#REF!</definedName>
    <definedName name="aaad" hidden="1">#REF!</definedName>
    <definedName name="aaafdaf">#REF!</definedName>
    <definedName name="aaao">#REF!</definedName>
    <definedName name="AAﾀｲﾌﾟ">#REF!</definedName>
    <definedName name="ab" localSheetId="2">#REF!</definedName>
    <definedName name="ab" localSheetId="12">#REF!</definedName>
    <definedName name="ab" localSheetId="5" hidden="1">#REF!</definedName>
    <definedName name="ab" localSheetId="0">#REF!</definedName>
    <definedName name="ab">#REF!</definedName>
    <definedName name="AB1601..AB1602_" localSheetId="9">#REF!</definedName>
    <definedName name="AB1601..AB1602_">#REF!</definedName>
    <definedName name="Abbbb">#REF!</definedName>
    <definedName name="ABC">#REF!</definedName>
    <definedName name="ABCD">#REF!</definedName>
    <definedName name="ABCV">#REF!</definedName>
    <definedName name="ABFL9A2">#REF!</definedName>
    <definedName name="ABFL9B2">#REF!</definedName>
    <definedName name="ABFLBS2">#REF!</definedName>
    <definedName name="ABFLBW2">#REF!</definedName>
    <definedName name="ABFLUS2">#REF!</definedName>
    <definedName name="ABFMBW2">#REF!</definedName>
    <definedName name="ABI2G">#REF!</definedName>
    <definedName name="ABIL2G">#REF!</definedName>
    <definedName name="ac" localSheetId="2">#REF!</definedName>
    <definedName name="ac" localSheetId="12">#REF!</definedName>
    <definedName name="ac" localSheetId="5">#REF!</definedName>
    <definedName name="ac" localSheetId="0">#REF!</definedName>
    <definedName name="ac">#REF!</definedName>
    <definedName name="AccessDatabase" hidden="1">"D:\データ\エクセル\建築課\設計書原本\設計書NEC970813.mdb"</definedName>
    <definedName name="ACCGL">#REF!</definedName>
    <definedName name="ACTFL9A11">#REF!</definedName>
    <definedName name="ACTFL9A13">#REF!</definedName>
    <definedName name="ACTFL9A15">#REF!</definedName>
    <definedName name="ACTFL9B11">#REF!</definedName>
    <definedName name="ACTFL9B13">#REF!</definedName>
    <definedName name="ACTFL9B15">#REF!</definedName>
    <definedName name="ACTFL9C11">#REF!</definedName>
    <definedName name="ACTFL9C13">#REF!</definedName>
    <definedName name="ACTFL9C15">#REF!</definedName>
    <definedName name="ACTFL9D11">#REF!</definedName>
    <definedName name="ACTFL9D13">#REF!</definedName>
    <definedName name="ACTFL9D15">#REF!</definedName>
    <definedName name="ACTFLBS11">#REF!</definedName>
    <definedName name="ACTFLBS13">#REF!</definedName>
    <definedName name="ACTFLBS15">#REF!</definedName>
    <definedName name="ACTFLBW11">#REF!</definedName>
    <definedName name="ACTFLBW13">#REF!</definedName>
    <definedName name="ACTFLBW15">#REF!</definedName>
    <definedName name="ACTFLUS11">#REF!</definedName>
    <definedName name="ACTFLUS13">#REF!</definedName>
    <definedName name="ACTFLUS15">#REF!</definedName>
    <definedName name="ACTFLUW11">#REF!</definedName>
    <definedName name="ACTFLUW13">#REF!</definedName>
    <definedName name="ACTFLUW15">#REF!</definedName>
    <definedName name="ACTFMBS11">#REF!</definedName>
    <definedName name="ACTFMBS13">#REF!</definedName>
    <definedName name="ACTFMBS15">#REF!</definedName>
    <definedName name="ACTFMBW11">#REF!</definedName>
    <definedName name="ACTFMBW13">#REF!</definedName>
    <definedName name="ACTFMBW15">#REF!</definedName>
    <definedName name="ACTI11">#REF!</definedName>
    <definedName name="ACTI13">#REF!</definedName>
    <definedName name="ACTI15">#REF!</definedName>
    <definedName name="ACTI16">#REF!</definedName>
    <definedName name="ACTI17">#REF!</definedName>
    <definedName name="ACTI18">#REF!</definedName>
    <definedName name="ACTIL11">#REF!</definedName>
    <definedName name="ACTIL13">#REF!</definedName>
    <definedName name="ACTIL15">#REF!</definedName>
    <definedName name="acujj">#REF!</definedName>
    <definedName name="ad" localSheetId="2">#REF!</definedName>
    <definedName name="ad" localSheetId="12">#REF!</definedName>
    <definedName name="ad" localSheetId="5">#REF!</definedName>
    <definedName name="ad">#REF!</definedName>
    <definedName name="ad_sub_code" localSheetId="2">#REF!</definedName>
    <definedName name="ad_sub_code" localSheetId="12">#REF!</definedName>
    <definedName name="ad_sub_code" localSheetId="0">#REF!</definedName>
    <definedName name="ad_sub_code">#REF!</definedName>
    <definedName name="ad_sub_nm" localSheetId="2">#REF!</definedName>
    <definedName name="ad_sub_nm" localSheetId="12">#REF!</definedName>
    <definedName name="ad_sub_nm" localSheetId="0">#REF!</definedName>
    <definedName name="ad_sub_nm">#REF!</definedName>
    <definedName name="ADDRESS">#REF!</definedName>
    <definedName name="AE">#REF!</definedName>
    <definedName name="AEND">#REF!</definedName>
    <definedName name="aergvawrtgbvtrnjt">#REF!</definedName>
    <definedName name="AES">#REF!</definedName>
    <definedName name="AF">#REF!</definedName>
    <definedName name="AFHB34RGA">#REF!</definedName>
    <definedName name="AFHB36WA">#REF!</definedName>
    <definedName name="AFHB36WYA">#REF!</definedName>
    <definedName name="AFHB6WA">#REF!</definedName>
    <definedName name="AFHB6WYA">#REF!</definedName>
    <definedName name="AFMB7RWA">#REF!</definedName>
    <definedName name="AFMB7WA">#REF!</definedName>
    <definedName name="AFMU8WA">#REF!</definedName>
    <definedName name="AG">#REF!</definedName>
    <definedName name="AGLFX3S">#REF!</definedName>
    <definedName name="AGLFX5">#REF!</definedName>
    <definedName name="AGLFX5L">#REF!</definedName>
    <definedName name="AGLFX7S">#REF!</definedName>
    <definedName name="AGLFX7SL">#REF!</definedName>
    <definedName name="AGLNAF201">#REF!</definedName>
    <definedName name="ah" localSheetId="2" hidden="1">#REF!</definedName>
    <definedName name="ah" localSheetId="12" hidden="1">#REF!</definedName>
    <definedName name="ah" localSheetId="5" hidden="1">#REF!</definedName>
    <definedName name="ah" hidden="1">#REF!</definedName>
    <definedName name="AH10RA">#REF!</definedName>
    <definedName name="AH6RGA">#REF!</definedName>
    <definedName name="AH6WA">#REF!</definedName>
    <definedName name="AH6WYA">#REF!</definedName>
    <definedName name="AHFL9A1">#REF!</definedName>
    <definedName name="AHFL9A1N">#REF!</definedName>
    <definedName name="AHFL9A2">#REF!</definedName>
    <definedName name="AHFL9A2N">#REF!</definedName>
    <definedName name="AHFL9A3">#REF!</definedName>
    <definedName name="AHFL9A3N">#REF!</definedName>
    <definedName name="AHFL9AB">#REF!</definedName>
    <definedName name="AHFL9B1">#REF!</definedName>
    <definedName name="AHFL9B1N">#REF!</definedName>
    <definedName name="AHFL9B2">#REF!</definedName>
    <definedName name="AHFL9B2N">#REF!</definedName>
    <definedName name="AHFL9B3">#REF!</definedName>
    <definedName name="AHFL9B3N">#REF!</definedName>
    <definedName name="AHFL9BB">#REF!</definedName>
    <definedName name="AHFL9C1">#REF!</definedName>
    <definedName name="AHFL9C1N">#REF!</definedName>
    <definedName name="AHFL9C2">#REF!</definedName>
    <definedName name="AHFL9C2N">#REF!</definedName>
    <definedName name="AHFL9C3">#REF!</definedName>
    <definedName name="AHFL9C3N">#REF!</definedName>
    <definedName name="AHFLBS1">#REF!</definedName>
    <definedName name="AHFLBS1N">#REF!</definedName>
    <definedName name="AHFLBS2">#REF!</definedName>
    <definedName name="AHFLBS2N">#REF!</definedName>
    <definedName name="AHFLBS3">#REF!</definedName>
    <definedName name="AHFLBS3N">#REF!</definedName>
    <definedName name="AHFLBSB">#REF!</definedName>
    <definedName name="AHFLBW1">#REF!</definedName>
    <definedName name="AHFLBW1N">#REF!</definedName>
    <definedName name="AHFLBW2">#REF!</definedName>
    <definedName name="AHFLBW2N">#REF!</definedName>
    <definedName name="AHFLBW3">#REF!</definedName>
    <definedName name="AHFLBW3N">#REF!</definedName>
    <definedName name="AHFLBWB">#REF!</definedName>
    <definedName name="AHFLD1N">#REF!</definedName>
    <definedName name="AHFLD2N">#REF!</definedName>
    <definedName name="AHFLD3N">#REF!</definedName>
    <definedName name="AHFLUS1">#REF!</definedName>
    <definedName name="AHFLUS1N">#REF!</definedName>
    <definedName name="AHFLUS2">#REF!</definedName>
    <definedName name="AHFLUS2N">#REF!</definedName>
    <definedName name="AHFLUS3">#REF!</definedName>
    <definedName name="AHFLUS3N">#REF!</definedName>
    <definedName name="AHFLUSB">#REF!</definedName>
    <definedName name="AHFLUW1">#REF!</definedName>
    <definedName name="AHFLUW1N">#REF!</definedName>
    <definedName name="AHFLUW2">#REF!</definedName>
    <definedName name="AHFLUW2N">#REF!</definedName>
    <definedName name="AHFLUW3">#REF!</definedName>
    <definedName name="AHFLUW3N">#REF!</definedName>
    <definedName name="AHFLUWB">#REF!</definedName>
    <definedName name="AHFMBS1">#REF!</definedName>
    <definedName name="AHFMBS1N">#REF!</definedName>
    <definedName name="AHFMBS2">#REF!</definedName>
    <definedName name="AHFMBS2N">#REF!</definedName>
    <definedName name="AHFMBS3">#REF!</definedName>
    <definedName name="AHFMBS3N">#REF!</definedName>
    <definedName name="AHFMBSB">#REF!</definedName>
    <definedName name="AHFMBW1">#REF!</definedName>
    <definedName name="AHFMBW1N">#REF!</definedName>
    <definedName name="AHFMBW2">#REF!</definedName>
    <definedName name="AHFMBW2N">#REF!</definedName>
    <definedName name="AHFMBW3">#REF!</definedName>
    <definedName name="AHFMBW3N">#REF!</definedName>
    <definedName name="AHFMBWB">#REF!</definedName>
    <definedName name="AHI1G">#REF!</definedName>
    <definedName name="AHI1N">#REF!</definedName>
    <definedName name="AHI2G">#REF!</definedName>
    <definedName name="AHI2N">#REF!</definedName>
    <definedName name="AHI3G">#REF!</definedName>
    <definedName name="AHI3N">#REF!</definedName>
    <definedName name="AHIBG">#REF!</definedName>
    <definedName name="AHIL1G">#REF!</definedName>
    <definedName name="AHIL1N">#REF!</definedName>
    <definedName name="AHIL2G">#REF!</definedName>
    <definedName name="AHIL2N">#REF!</definedName>
    <definedName name="AHIL3G">#REF!</definedName>
    <definedName name="AHIL3N">#REF!</definedName>
    <definedName name="AHILBG">#REF!</definedName>
    <definedName name="aho">#REF!</definedName>
    <definedName name="AHONHINA" localSheetId="2">#REF!</definedName>
    <definedName name="AHONHINA" localSheetId="0">#REF!</definedName>
    <definedName name="AHONHINA">#REF!</definedName>
    <definedName name="AHONHINA_11" localSheetId="2">#REF!</definedName>
    <definedName name="AHONHINA_11" localSheetId="12">#REF!</definedName>
    <definedName name="AHONHINA_11" localSheetId="0">#REF!</definedName>
    <definedName name="AHONHINA_11">#REF!</definedName>
    <definedName name="AHONHINA_12" localSheetId="2">#REF!</definedName>
    <definedName name="AHONHINA_12" localSheetId="12">#REF!</definedName>
    <definedName name="AHONHINA_12">#REF!</definedName>
    <definedName name="AHONHINA_13" localSheetId="2">#REF!</definedName>
    <definedName name="AHONHINA_13" localSheetId="12">#REF!</definedName>
    <definedName name="AHONHINA_13">#REF!</definedName>
    <definedName name="AHONHINA_4" localSheetId="2">#REF!</definedName>
    <definedName name="AHONHINA_4" localSheetId="12">#REF!</definedName>
    <definedName name="AHONHINA_4">#REF!</definedName>
    <definedName name="AI">#REF!</definedName>
    <definedName name="aiaii" localSheetId="2" hidden="1">#REF!</definedName>
    <definedName name="aiaii" localSheetId="12" hidden="1">#REF!</definedName>
    <definedName name="aiaii" localSheetId="5" hidden="1">#REF!</definedName>
    <definedName name="aiaii" hidden="1">#REF!</definedName>
    <definedName name="AIM">#REF!</definedName>
    <definedName name="AJ">#REF!</definedName>
    <definedName name="akb">[0]!akb</definedName>
    <definedName name="AKSUM">#REF!</definedName>
    <definedName name="AKSUMA">#REF!</definedName>
    <definedName name="al" localSheetId="2">#REF!</definedName>
    <definedName name="al" localSheetId="12">#REF!</definedName>
    <definedName name="al" localSheetId="5">#REF!</definedName>
    <definedName name="al">#REF!</definedName>
    <definedName name="ALFHU1WA">#REF!</definedName>
    <definedName name="ALFXAVA">#REF!</definedName>
    <definedName name="ALFXAVD">#REF!</definedName>
    <definedName name="all" localSheetId="9">#REF!</definedName>
    <definedName name="all">#REF!</definedName>
    <definedName name="ALSB1200A">#REF!</definedName>
    <definedName name="ALSB1200D">#REF!</definedName>
    <definedName name="ALSB1A">#REF!</definedName>
    <definedName name="ALSB1D">#REF!</definedName>
    <definedName name="AM概要" localSheetId="2">#REF!</definedName>
    <definedName name="AM概要" localSheetId="12">#REF!</definedName>
    <definedName name="AM概要" localSheetId="0">#REF!</definedName>
    <definedName name="AM概要">#REF!</definedName>
    <definedName name="AM明細" localSheetId="2">#REF!</definedName>
    <definedName name="AM明細" localSheetId="12">#REF!</definedName>
    <definedName name="AM明細">#REF!</definedName>
    <definedName name="ANK1N">#REF!</definedName>
    <definedName name="ANK2N">#REF!</definedName>
    <definedName name="ANK3N">#REF!</definedName>
    <definedName name="ANK4N">#REF!</definedName>
    <definedName name="anscount" hidden="1">1</definedName>
    <definedName name="aoa">#REF!</definedName>
    <definedName name="aoaao">#REF!</definedName>
    <definedName name="AOOO1">#REF!</definedName>
    <definedName name="APAPI">#REF!</definedName>
    <definedName name="APAPIJ">#REF!</definedName>
    <definedName name="APAPIK">#REF!</definedName>
    <definedName name="APPR1">#REF!</definedName>
    <definedName name="APRNOUT">#REF!</definedName>
    <definedName name="aq">#REF!</definedName>
    <definedName name="aqwdxc">#REF!</definedName>
    <definedName name="AREA" localSheetId="9">#REF!</definedName>
    <definedName name="AREA">#REF!</definedName>
    <definedName name="AREA_1">#REF!</definedName>
    <definedName name="AREA_2">#REF!</definedName>
    <definedName name="AREA_3">#REF!</definedName>
    <definedName name="AREA_4">#REF!</definedName>
    <definedName name="ARFHU1WA">#REF!</definedName>
    <definedName name="ARFHU1WB">#REF!</definedName>
    <definedName name="argon">#REF!</definedName>
    <definedName name="argonsel">#REF!</definedName>
    <definedName name="ARSB1A">#REF!</definedName>
    <definedName name="ARSB1B">#REF!</definedName>
    <definedName name="as" localSheetId="2" hidden="1">#REF!</definedName>
    <definedName name="as" localSheetId="12" hidden="1">#REF!</definedName>
    <definedName name="as" localSheetId="9" hidden="1">#REF!</definedName>
    <definedName name="as" localSheetId="5" hidden="1">#N/A</definedName>
    <definedName name="as" localSheetId="0" hidden="1">#REF!</definedName>
    <definedName name="as" hidden="1">#REF!</definedName>
    <definedName name="asa" localSheetId="12">#REF!</definedName>
    <definedName name="asa" localSheetId="0">#REF!</definedName>
    <definedName name="asa">#REF!</definedName>
    <definedName name="ASB1300GA">#REF!</definedName>
    <definedName name="ASBD">#REF!</definedName>
    <definedName name="asd" localSheetId="2">#REF!</definedName>
    <definedName name="asd" localSheetId="12">#REF!</definedName>
    <definedName name="asd" localSheetId="0">#REF!</definedName>
    <definedName name="asd">#REF!</definedName>
    <definedName name="asdf">#REF!</definedName>
    <definedName name="ase">#REF!</definedName>
    <definedName name="ass" localSheetId="2" hidden="1">#REF!</definedName>
    <definedName name="ass" localSheetId="12" hidden="1">#REF!</definedName>
    <definedName name="ass" localSheetId="5" hidden="1">#REF!</definedName>
    <definedName name="ass" hidden="1">#REF!</definedName>
    <definedName name="Ａｓ廃材持込料">#REF!</definedName>
    <definedName name="Ａｓ廃材持込料の出所">#REF!</definedName>
    <definedName name="AT_工事区分">#REF!</definedName>
    <definedName name="AT_事業区分">#REF!</definedName>
    <definedName name="ATC_工事名">#REF!</definedName>
    <definedName name="ATCFL9A15">#REF!</definedName>
    <definedName name="ATCFL9A16">#REF!</definedName>
    <definedName name="ATCFL9A17">#REF!</definedName>
    <definedName name="ATCFL9A18">#REF!</definedName>
    <definedName name="ATCFL9B15">#REF!</definedName>
    <definedName name="ATCFL9B16">#REF!</definedName>
    <definedName name="ATCFL9B17">#REF!</definedName>
    <definedName name="ATCFL9B18">#REF!</definedName>
    <definedName name="ATCFL9C15">#REF!</definedName>
    <definedName name="ATCFL9C16">#REF!</definedName>
    <definedName name="ATCFL9C17">#REF!</definedName>
    <definedName name="ATCFL9C18">#REF!</definedName>
    <definedName name="ATCFLBS15">#REF!</definedName>
    <definedName name="ATCI15G">#REF!</definedName>
    <definedName name="ATCI16G">#REF!</definedName>
    <definedName name="ATCI17G">#REF!</definedName>
    <definedName name="ATCI18G">#REF!</definedName>
    <definedName name="ATCIL15G">#REF!</definedName>
    <definedName name="ATCIL16G">#REF!</definedName>
    <definedName name="ATCIL17G">#REF!</definedName>
    <definedName name="ATCIL18G">#REF!</definedName>
    <definedName name="ATFL9A1">#REF!</definedName>
    <definedName name="ATFL9A10">#REF!</definedName>
    <definedName name="ATFL9A10N">#REF!</definedName>
    <definedName name="ATFL9A11">#REF!</definedName>
    <definedName name="ATFL9A12">#REF!</definedName>
    <definedName name="ATFL9A12N">#REF!</definedName>
    <definedName name="ATFL9A13">#REF!</definedName>
    <definedName name="ATFL9A15">#REF!</definedName>
    <definedName name="ATFL9A1N">#REF!</definedName>
    <definedName name="ATFL9A2">#REF!</definedName>
    <definedName name="ATFL9A3">#REF!</definedName>
    <definedName name="ATFL9A4">#REF!</definedName>
    <definedName name="ATFL9A4N">#REF!</definedName>
    <definedName name="ATFL9A5">#REF!</definedName>
    <definedName name="ATFL9A5N">#REF!</definedName>
    <definedName name="ATFL9A6">#REF!</definedName>
    <definedName name="ATFL9A7">#REF!</definedName>
    <definedName name="ATFL9A8">#REF!</definedName>
    <definedName name="ATFL9A9">#REF!</definedName>
    <definedName name="ATFL9A9N">#REF!</definedName>
    <definedName name="ATFL9B1">#REF!</definedName>
    <definedName name="ATFL9B10">#REF!</definedName>
    <definedName name="ATFL9B10N">#REF!</definedName>
    <definedName name="ATFL9B11">#REF!</definedName>
    <definedName name="ATFL9B12">#REF!</definedName>
    <definedName name="ATFL9B12N">#REF!</definedName>
    <definedName name="ATFL9B13">#REF!</definedName>
    <definedName name="ATFL9B15">#REF!</definedName>
    <definedName name="ATFL9B1N">#REF!</definedName>
    <definedName name="ATFL9B2">#REF!</definedName>
    <definedName name="ATFL9B2N">#REF!</definedName>
    <definedName name="ATFL9B3">#REF!</definedName>
    <definedName name="ATFL9B4">#REF!</definedName>
    <definedName name="ATFL9B4N">#REF!</definedName>
    <definedName name="ATFL9B5">#REF!</definedName>
    <definedName name="ATFL9B5N">#REF!</definedName>
    <definedName name="ATFL9B6">#REF!</definedName>
    <definedName name="ATFL9B8">#REF!</definedName>
    <definedName name="ATFL9B9">#REF!</definedName>
    <definedName name="ATFL9B9N">#REF!</definedName>
    <definedName name="ATFL9C1">#REF!</definedName>
    <definedName name="ATFL9C10">#REF!</definedName>
    <definedName name="ATFL9C10N">#REF!</definedName>
    <definedName name="ATFL9C11">#REF!</definedName>
    <definedName name="ATFL9C12">#REF!</definedName>
    <definedName name="ATFL9C12N">#REF!</definedName>
    <definedName name="ATFL9C13">#REF!</definedName>
    <definedName name="ATFL9C15">#REF!</definedName>
    <definedName name="ATFL9C1N">#REF!</definedName>
    <definedName name="ATFL9C2">#REF!</definedName>
    <definedName name="ATFL9C2N">#REF!</definedName>
    <definedName name="ATFL9C3">#REF!</definedName>
    <definedName name="ATFL9C4">#REF!</definedName>
    <definedName name="ATFL9C4N">#REF!</definedName>
    <definedName name="ATFL9C5">#REF!</definedName>
    <definedName name="ATFL9C5N">#REF!</definedName>
    <definedName name="ATFL9C6">#REF!</definedName>
    <definedName name="ATFL9C7">#REF!</definedName>
    <definedName name="ATFL9C8">#REF!</definedName>
    <definedName name="ATFL9C9">#REF!</definedName>
    <definedName name="ATFL9C9N">#REF!</definedName>
    <definedName name="ATFL9D">#REF!</definedName>
    <definedName name="ATFL9D10">#REF!</definedName>
    <definedName name="ATFL9D11">#REF!</definedName>
    <definedName name="ATFL9D12">#REF!</definedName>
    <definedName name="ATFL9D13">#REF!</definedName>
    <definedName name="ATFL9D15">#REF!</definedName>
    <definedName name="ATFL9D2">#REF!</definedName>
    <definedName name="ATFL9D3">#REF!</definedName>
    <definedName name="ATFL9D4">#REF!</definedName>
    <definedName name="ATFL9D5">#REF!</definedName>
    <definedName name="ATFL9D6">#REF!</definedName>
    <definedName name="ATFL9D7">#REF!</definedName>
    <definedName name="ATFL9D8">#REF!</definedName>
    <definedName name="ATFL9D9">#REF!</definedName>
    <definedName name="ATFLBS1">#REF!</definedName>
    <definedName name="ATFLBS10">#REF!</definedName>
    <definedName name="ATFLBS10N">#REF!</definedName>
    <definedName name="ATFLBS11">#REF!</definedName>
    <definedName name="ATFLBS12">#REF!</definedName>
    <definedName name="ATFLBS13">#REF!</definedName>
    <definedName name="ATFLBS15">#REF!</definedName>
    <definedName name="ATFLBS1N">#REF!</definedName>
    <definedName name="ATFLBS2">#REF!</definedName>
    <definedName name="ATFLBS2N">#REF!</definedName>
    <definedName name="ATFLBS3">#REF!</definedName>
    <definedName name="ATFLBS4">#REF!</definedName>
    <definedName name="ATFLBS4N">#REF!</definedName>
    <definedName name="ATFLBS5">#REF!</definedName>
    <definedName name="ATFLBS5N">#REF!</definedName>
    <definedName name="ATFLBS6">#REF!</definedName>
    <definedName name="ATFLBS7">#REF!</definedName>
    <definedName name="ATFLBS8">#REF!</definedName>
    <definedName name="ATFLBS9">#REF!</definedName>
    <definedName name="ATFLBS9N">#REF!</definedName>
    <definedName name="ATFLBW1">#REF!</definedName>
    <definedName name="ATFLBW10">#REF!</definedName>
    <definedName name="ATFLBW10N">#REF!</definedName>
    <definedName name="ATFLBW11">#REF!</definedName>
    <definedName name="ATFLBW12">#REF!</definedName>
    <definedName name="ATFLBW12N">#REF!</definedName>
    <definedName name="ATFLBW13">#REF!</definedName>
    <definedName name="ATFLBW15">#REF!</definedName>
    <definedName name="ATFLBW1N">#REF!</definedName>
    <definedName name="ATFLBW2">#REF!</definedName>
    <definedName name="ATFLBW2N">#REF!</definedName>
    <definedName name="ATFLBW3">#REF!</definedName>
    <definedName name="ATFLBW4">#REF!</definedName>
    <definedName name="ATFLBW4N">#REF!</definedName>
    <definedName name="ATFLBW5">#REF!</definedName>
    <definedName name="ATFLBW5N">#REF!</definedName>
    <definedName name="ATFLBW6">#REF!</definedName>
    <definedName name="ATFLBW7">#REF!</definedName>
    <definedName name="ATFLBW8">#REF!</definedName>
    <definedName name="ATFLBW9">#REF!</definedName>
    <definedName name="ATFLBW9N">#REF!</definedName>
    <definedName name="ATFLD10N">#REF!</definedName>
    <definedName name="ATFLD12N">#REF!</definedName>
    <definedName name="ATFLD1N">#REF!</definedName>
    <definedName name="ATFLD2N">#REF!</definedName>
    <definedName name="ATFLD4N">#REF!</definedName>
    <definedName name="ATFLD5N">#REF!</definedName>
    <definedName name="ATFLD9N">#REF!</definedName>
    <definedName name="ATFLUS1">#REF!</definedName>
    <definedName name="ATFLUS10">#REF!</definedName>
    <definedName name="ATFLUS10N">#REF!</definedName>
    <definedName name="ATFLUS11">#REF!</definedName>
    <definedName name="ATFLUS12">#REF!</definedName>
    <definedName name="ATFLUS12N">#REF!</definedName>
    <definedName name="ATFLUS13">#REF!</definedName>
    <definedName name="ATFLUS15">#REF!</definedName>
    <definedName name="ATFLUS1N">#REF!</definedName>
    <definedName name="ATFLUS2">#REF!</definedName>
    <definedName name="ATFLUS2N">#REF!</definedName>
    <definedName name="ATFLUS3">#REF!</definedName>
    <definedName name="ATFLUS4">#REF!</definedName>
    <definedName name="ATFLUS4N">#REF!</definedName>
    <definedName name="ATFLUS5">#REF!</definedName>
    <definedName name="ATFLUS5N">#REF!</definedName>
    <definedName name="ATFLUS6">#REF!</definedName>
    <definedName name="ATFLUS7">#REF!</definedName>
    <definedName name="ATFLUS8">#REF!</definedName>
    <definedName name="ATFLUS9">#REF!</definedName>
    <definedName name="ATFLUS9N">#REF!</definedName>
    <definedName name="ATFLUW1">#REF!</definedName>
    <definedName name="ATFLUW10">#REF!</definedName>
    <definedName name="ATFLUW10N">#REF!</definedName>
    <definedName name="ATFLUW11">#REF!</definedName>
    <definedName name="ATFLUW12">#REF!</definedName>
    <definedName name="ATFLUW12N">#REF!</definedName>
    <definedName name="ATFLUW13">#REF!</definedName>
    <definedName name="ATFLUW15">#REF!</definedName>
    <definedName name="ATFLUW1N">#REF!</definedName>
    <definedName name="ATFLUW2">#REF!</definedName>
    <definedName name="ATFLUW2N">#REF!</definedName>
    <definedName name="ATFLUW3">#REF!</definedName>
    <definedName name="ATFLUW4">#REF!</definedName>
    <definedName name="ATFLUW4N">#REF!</definedName>
    <definedName name="ATFLUW5">#REF!</definedName>
    <definedName name="ATFLUW5N">#REF!</definedName>
    <definedName name="ATFLUW6">#REF!</definedName>
    <definedName name="ATFLUW7">#REF!</definedName>
    <definedName name="ATFLUW8">#REF!</definedName>
    <definedName name="ATFLUW9">#REF!</definedName>
    <definedName name="ATFLUW9N">#REF!</definedName>
    <definedName name="ATFMBS1">#REF!</definedName>
    <definedName name="ATFMBS10">#REF!</definedName>
    <definedName name="ATFMBS10N">#REF!</definedName>
    <definedName name="ATFMBS11">#REF!</definedName>
    <definedName name="ATFMBS12">#REF!</definedName>
    <definedName name="ATFMBS12N">#REF!</definedName>
    <definedName name="ATFMBS13">#REF!</definedName>
    <definedName name="ATFMBS15">#REF!</definedName>
    <definedName name="ATFMBS1N">#REF!</definedName>
    <definedName name="ATFMBS2">#REF!</definedName>
    <definedName name="ATFMBS2N">#REF!</definedName>
    <definedName name="ATFMBS3">#REF!</definedName>
    <definedName name="ATFMBS4">#REF!</definedName>
    <definedName name="ATFMBS4N">#REF!</definedName>
    <definedName name="ATFMBS5">#REF!</definedName>
    <definedName name="ATFMBS5N">#REF!</definedName>
    <definedName name="ATFMBS6">#REF!</definedName>
    <definedName name="ATFMBS7">#REF!</definedName>
    <definedName name="ATFMBS8">#REF!</definedName>
    <definedName name="ATFMBS9">#REF!</definedName>
    <definedName name="ATFMBS9N">#REF!</definedName>
    <definedName name="ATFMBW1">#REF!</definedName>
    <definedName name="ATFMBW10">#REF!</definedName>
    <definedName name="ATFMBW10N">#REF!</definedName>
    <definedName name="ATFMBW11">#REF!</definedName>
    <definedName name="ATFMBW12">#REF!</definedName>
    <definedName name="ATFMBW12N">#REF!</definedName>
    <definedName name="ATFMBW13">#REF!</definedName>
    <definedName name="ATFMBW15">#REF!</definedName>
    <definedName name="ATFMBW1N">#REF!</definedName>
    <definedName name="ATFMBW2">#REF!</definedName>
    <definedName name="ATFMBW3">#REF!</definedName>
    <definedName name="ATFMBW4">#REF!</definedName>
    <definedName name="ATFMBW4N">#REF!</definedName>
    <definedName name="ATFMBW5">#REF!</definedName>
    <definedName name="ATFMBW5N">#REF!</definedName>
    <definedName name="ATFMBW6">#REF!</definedName>
    <definedName name="ATFMBW7">#REF!</definedName>
    <definedName name="ATFMBW8">#REF!</definedName>
    <definedName name="ATFMBW9">#REF!</definedName>
    <definedName name="ATFMBW9N">#REF!</definedName>
    <definedName name="ATHFL9D1">#REF!</definedName>
    <definedName name="ATHFL9D2">#REF!</definedName>
    <definedName name="ATHFL9D3">#REF!</definedName>
    <definedName name="ATHFL9DB">#REF!</definedName>
    <definedName name="ATI10G">#REF!</definedName>
    <definedName name="ATI10N">#REF!</definedName>
    <definedName name="ATI11G">#REF!</definedName>
    <definedName name="ATI12G">#REF!</definedName>
    <definedName name="ATI12N">#REF!</definedName>
    <definedName name="ATI13G">#REF!</definedName>
    <definedName name="ATI15G">#REF!</definedName>
    <definedName name="ATI1G">#REF!</definedName>
    <definedName name="ATI1N">#REF!</definedName>
    <definedName name="ATI2G">#REF!</definedName>
    <definedName name="ATI2N">#REF!</definedName>
    <definedName name="ATI3G">#REF!</definedName>
    <definedName name="ATI4G">#REF!</definedName>
    <definedName name="ATI4N">#REF!</definedName>
    <definedName name="ATI5G">#REF!</definedName>
    <definedName name="ATI5N">#REF!</definedName>
    <definedName name="ATI6G">#REF!</definedName>
    <definedName name="ATI7G">#REF!</definedName>
    <definedName name="ATI8G">#REF!</definedName>
    <definedName name="ATI9G">#REF!</definedName>
    <definedName name="ATI9N">#REF!</definedName>
    <definedName name="ATIL10G">#REF!</definedName>
    <definedName name="ATIL10N">#REF!</definedName>
    <definedName name="ATIL11G">#REF!</definedName>
    <definedName name="ATIL12G">#REF!</definedName>
    <definedName name="ATIL12N">#REF!</definedName>
    <definedName name="ATIL13G">#REF!</definedName>
    <definedName name="ATIL15G">#REF!</definedName>
    <definedName name="ATIL1G">#REF!</definedName>
    <definedName name="ATIL1N">#REF!</definedName>
    <definedName name="ATIL2G">#REF!</definedName>
    <definedName name="ATIL2N">#REF!</definedName>
    <definedName name="ATIL3G">#REF!</definedName>
    <definedName name="ATIL4G">#REF!</definedName>
    <definedName name="ATIL4N">#REF!</definedName>
    <definedName name="ATIL5G">#REF!</definedName>
    <definedName name="ATIL5N">#REF!</definedName>
    <definedName name="ATIL6G">#REF!</definedName>
    <definedName name="ATIL7G">#REF!</definedName>
    <definedName name="ATIL8G">#REF!</definedName>
    <definedName name="ATIL9G">#REF!</definedName>
    <definedName name="ATIL9N">#REF!</definedName>
    <definedName name="AUTOEXEC">#REF!</definedName>
    <definedName name="aw" localSheetId="2">#REF!,#REF!,#REF!,#REF!,#REF!,#REF!</definedName>
    <definedName name="aw" localSheetId="12">#REF!,#REF!,#REF!,#REF!,#REF!,#REF!</definedName>
    <definedName name="aw" localSheetId="0">#REF!</definedName>
    <definedName name="aw">#REF!,#REF!,#REF!,#REF!,#REF!,#REF!</definedName>
    <definedName name="ax" hidden="1">#REF!</definedName>
    <definedName name="az" hidden="1">#REF!</definedName>
    <definedName name="AZA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Aｺﾝ">#REF!</definedName>
    <definedName name="Aﾀｲﾌﾟ">#REF!</definedName>
    <definedName name="A屋根">#REF!</definedName>
    <definedName name="A仮設">#REF!</definedName>
    <definedName name="A科目印刷設事">#REF!</definedName>
    <definedName name="A外建">#REF!</definedName>
    <definedName name="A外構">#REF!</definedName>
    <definedName name="Ａ金額">#REF!</definedName>
    <definedName name="A金属">#REF!</definedName>
    <definedName name="A型枠">#REF!</definedName>
    <definedName name="Ａ契約">#REF!</definedName>
    <definedName name="Ａ経費">#REF!</definedName>
    <definedName name="Ａ経費撤去_器具">#REF!</definedName>
    <definedName name="Ａ経費撤去_配線">#REF!</definedName>
    <definedName name="A杭">#REF!</definedName>
    <definedName name="Ａ合計金額">#REF!</definedName>
    <definedName name="A左官">#REF!</definedName>
    <definedName name="A細内印刷設事">#REF!</definedName>
    <definedName name="A雑">#REF!</definedName>
    <definedName name="A設1">#REF!</definedName>
    <definedName name="A設2">#REF!</definedName>
    <definedName name="A設3">#REF!</definedName>
    <definedName name="A設4">#REF!</definedName>
    <definedName name="A設5">#REF!</definedName>
    <definedName name="A設6">#REF!</definedName>
    <definedName name="A組積">#REF!</definedName>
    <definedName name="Ａ総合仮設">#REF!</definedName>
    <definedName name="A断熱">#REF!</definedName>
    <definedName name="Ａ撤去_器具">#REF!</definedName>
    <definedName name="Ａ撤去_配線">#REF!</definedName>
    <definedName name="A鉄筋">#REF!</definedName>
    <definedName name="A鉄骨">#REF!</definedName>
    <definedName name="A電1">#REF!</definedName>
    <definedName name="A電2">#REF!</definedName>
    <definedName name="A電3">#REF!</definedName>
    <definedName name="A電4">#REF!</definedName>
    <definedName name="A電5">#REF!</definedName>
    <definedName name="A電6">#REF!</definedName>
    <definedName name="A電7">#REF!</definedName>
    <definedName name="A電8">#REF!</definedName>
    <definedName name="A塗装">#REF!</definedName>
    <definedName name="Ａ渡り廊下">#REF!</definedName>
    <definedName name="A土">#REF!</definedName>
    <definedName name="A内建">#REF!</definedName>
    <definedName name="A内装">#REF!</definedName>
    <definedName name="A木">#REF!</definedName>
    <definedName name="b" localSheetId="2" hidden="1">#REF!</definedName>
    <definedName name="b" localSheetId="12">#REF!</definedName>
    <definedName name="B" localSheetId="9">#REF!</definedName>
    <definedName name="b" localSheetId="5">#N/A</definedName>
    <definedName name="b" localSheetId="0">#REF!</definedName>
    <definedName name="b">#REF!</definedName>
    <definedName name="Ｂ．電気設備工事">#REF!</definedName>
    <definedName name="B_1">#REF!</definedName>
    <definedName name="B_10">#REF!</definedName>
    <definedName name="B_2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_8">#REF!</definedName>
    <definedName name="B_9">#REF!</definedName>
    <definedName name="b_code" localSheetId="2">#REF!</definedName>
    <definedName name="b_code" localSheetId="12">#REF!</definedName>
    <definedName name="b_code">#REF!</definedName>
    <definedName name="b_name" localSheetId="2">#REF!</definedName>
    <definedName name="b_name" localSheetId="12">#REF!</definedName>
    <definedName name="b_name">#REF!</definedName>
    <definedName name="B_科目別内訳">#REF!</definedName>
    <definedName name="B_荷揚運搬" localSheetId="9">#REF!</definedName>
    <definedName name="B_荷揚運搬">#REF!</definedName>
    <definedName name="B_呼出">#REF!</definedName>
    <definedName name="B05N">#REF!</definedName>
    <definedName name="B05U">#REF!</definedName>
    <definedName name="B05Y">#REF!</definedName>
    <definedName name="B05Z">#REF!</definedName>
    <definedName name="B10N">#REF!</definedName>
    <definedName name="B10U">#REF!</definedName>
    <definedName name="B10Y">#REF!</definedName>
    <definedName name="B10Z">#REF!</definedName>
    <definedName name="B1179B1217">#REF!</definedName>
    <definedName name="b1234335" localSheetId="2">#REF!</definedName>
    <definedName name="b1234335" localSheetId="12">#REF!</definedName>
    <definedName name="b1234335">#REF!</definedName>
    <definedName name="B15N">#REF!</definedName>
    <definedName name="B15U">#REF!</definedName>
    <definedName name="B15Y">#REF!</definedName>
    <definedName name="B15Z">#REF!</definedName>
    <definedName name="B20N">#REF!</definedName>
    <definedName name="B20U">#REF!</definedName>
    <definedName name="B20Y">#REF!</definedName>
    <definedName name="B20Z">#REF!</definedName>
    <definedName name="B22FX32B">#REF!</definedName>
    <definedName name="B22FX32S">#REF!</definedName>
    <definedName name="B22FX3SB">#REF!</definedName>
    <definedName name="B22IH21B">#REF!</definedName>
    <definedName name="B22SB1D">#REF!</definedName>
    <definedName name="B22SB1S">#REF!</definedName>
    <definedName name="B25N">#REF!</definedName>
    <definedName name="B25U">#REF!</definedName>
    <definedName name="B25Y">#REF!</definedName>
    <definedName name="B25Z">#REF!</definedName>
    <definedName name="b2仮設">#REF!</definedName>
    <definedName name="B30N">#REF!</definedName>
    <definedName name="B30U">#REF!</definedName>
    <definedName name="B30Y">#REF!</definedName>
    <definedName name="B30Z">#REF!</definedName>
    <definedName name="B459直工">#REF!</definedName>
    <definedName name="B4OUT">#REF!</definedName>
    <definedName name="B5OUT">#REF!</definedName>
    <definedName name="BA" localSheetId="2">#REF!</definedName>
    <definedName name="BA" localSheetId="5">#REF!</definedName>
    <definedName name="BA">#REF!</definedName>
    <definedName name="BANGOU">#REF!</definedName>
    <definedName name="BANM">#REF!</definedName>
    <definedName name="BAREA">#REF!</definedName>
    <definedName name="BAREA2">#REF!</definedName>
    <definedName name="BAREA3">#REF!</definedName>
    <definedName name="BASE">#REF!</definedName>
    <definedName name="BB" localSheetId="2">#REF!</definedName>
    <definedName name="BB" localSheetId="5">#REF!</definedName>
    <definedName name="BB">#REF!</definedName>
    <definedName name="bbb" localSheetId="2">#REF!</definedName>
    <definedName name="bbb" localSheetId="12">#REF!</definedName>
    <definedName name="BBB" localSheetId="9">#REF!</definedName>
    <definedName name="bbb" localSheetId="5">#N/A</definedName>
    <definedName name="bbb" localSheetId="0">#REF!</definedName>
    <definedName name="bbb">#REF!</definedName>
    <definedName name="bbbb" hidden="1">{"'内訳書'!$A$1:$O$28"}</definedName>
    <definedName name="ｂｂｂｂｂｂｂｂ" localSheetId="9">#REF!</definedName>
    <definedName name="ｂｂｂｂｂｂｂｂ">#REF!</definedName>
    <definedName name="BC">#REF!</definedName>
    <definedName name="BCD">#REF!</definedName>
    <definedName name="BCOUNT">#REF!</definedName>
    <definedName name="BD">#REF!</definedName>
    <definedName name="BE">#N/A</definedName>
    <definedName name="BF">#N/A</definedName>
    <definedName name="BFHB36WB">#REF!</definedName>
    <definedName name="BFHB6WB">#REF!</definedName>
    <definedName name="BFMU8WB">#REF!</definedName>
    <definedName name="BG">#N/A</definedName>
    <definedName name="ＢＧＭ設備工事">#REF!</definedName>
    <definedName name="BH">#REF!</definedName>
    <definedName name="BH10RB">#REF!</definedName>
    <definedName name="BH6IH2EWB">#REF!</definedName>
    <definedName name="BH6RGB">#REF!</definedName>
    <definedName name="BH6WB">#REF!</definedName>
    <definedName name="BH6WYB">#REF!</definedName>
    <definedName name="bhb" localSheetId="2">#REF!</definedName>
    <definedName name="bhb" localSheetId="12">#REF!</definedName>
    <definedName name="bhb" localSheetId="5">#REF!</definedName>
    <definedName name="bhb" localSheetId="0">#REF!</definedName>
    <definedName name="bhb">#REF!</definedName>
    <definedName name="bhj" localSheetId="12">#REF!</definedName>
    <definedName name="bhj" localSheetId="0">#REF!</definedName>
    <definedName name="bhj">#REF!</definedName>
    <definedName name="bht">#REF!</definedName>
    <definedName name="bhu" localSheetId="2">#REF!</definedName>
    <definedName name="bhu" localSheetId="12">#REF!</definedName>
    <definedName name="bhu" localSheetId="0">#REF!</definedName>
    <definedName name="bhu">#REF!</definedName>
    <definedName name="BI">#REF!</definedName>
    <definedName name="BIH2EWYB">#REF!</definedName>
    <definedName name="BIH2RGB">#REF!</definedName>
    <definedName name="BIM1WB">#REF!</definedName>
    <definedName name="BIM2RWB">#REF!</definedName>
    <definedName name="BIM2WB">#REF!</definedName>
    <definedName name="BJ">#REF!</definedName>
    <definedName name="ｂｊｈｈｊｊ">#REF!</definedName>
    <definedName name="bji" localSheetId="12">#REF!</definedName>
    <definedName name="bji" localSheetId="0">#REF!</definedName>
    <definedName name="bji">#REF!</definedName>
    <definedName name="BJMU1__2_">#REF!</definedName>
    <definedName name="BJMU2__3_">#REF!</definedName>
    <definedName name="BK">#REF!</definedName>
    <definedName name="BKSUM">#REF!</definedName>
    <definedName name="BKSUMA">#REF!</definedName>
    <definedName name="BL">#REF!</definedName>
    <definedName name="BM">#REF!</definedName>
    <definedName name="BMAINMENU">#REF!</definedName>
    <definedName name="BMP__1_">#REF!</definedName>
    <definedName name="ｂｍｗ">#REF!</definedName>
    <definedName name="BN">#REF!</definedName>
    <definedName name="BO">#REF!</definedName>
    <definedName name="BOKA1">#REF!</definedName>
    <definedName name="BOKA2">#REF!</definedName>
    <definedName name="BOKA21">#REF!</definedName>
    <definedName name="BOKA22">#REF!</definedName>
    <definedName name="BONE">#REF!</definedName>
    <definedName name="BOX類">#REF!</definedName>
    <definedName name="boレキ">#REF!</definedName>
    <definedName name="bo砂">#REF!</definedName>
    <definedName name="bo軟１">#REF!</definedName>
    <definedName name="BP">#REF!</definedName>
    <definedName name="BPAPI">#REF!</definedName>
    <definedName name="BSB1300GB">#REF!</definedName>
    <definedName name="BTCFL9A3G">#REF!</definedName>
    <definedName name="BTCFL9A3N">#REF!</definedName>
    <definedName name="BTCFL9B3G">#REF!</definedName>
    <definedName name="BTCFL9B3N">#REF!</definedName>
    <definedName name="BTCFL9C3G">#REF!</definedName>
    <definedName name="BTCFL9C3N">#REF!</definedName>
    <definedName name="BTCFLBS3G">#REF!</definedName>
    <definedName name="BTCFLBS3N">#REF!</definedName>
    <definedName name="BTCFLBW3G">#REF!</definedName>
    <definedName name="BTCFLBW3N">#REF!</definedName>
    <definedName name="BTCFLD3G">#REF!</definedName>
    <definedName name="BTCFLD3N">#REF!</definedName>
    <definedName name="BTCFLUS3G">#REF!</definedName>
    <definedName name="BTCFLUS3N">#REF!</definedName>
    <definedName name="BTCFLUW3G">#REF!</definedName>
    <definedName name="BTCFLUW3N">#REF!</definedName>
    <definedName name="BTCFMB3N">#REF!</definedName>
    <definedName name="BTCFMBS3G">#REF!</definedName>
    <definedName name="BTCFMBW3G">#REF!</definedName>
    <definedName name="BTCFMBW3N">#REF!</definedName>
    <definedName name="BTCI3G">#REF!</definedName>
    <definedName name="BTCI3N">#REF!</definedName>
    <definedName name="BTCIL3G">#REF!</definedName>
    <definedName name="BTCIL3N">#REF!</definedName>
    <definedName name="BTWFL9A5G">#REF!</definedName>
    <definedName name="BTWFL9B5G">#REF!</definedName>
    <definedName name="BTWFL9C5G">#REF!</definedName>
    <definedName name="BTWFLBS5G">#REF!</definedName>
    <definedName name="BTWFLD5G">#REF!</definedName>
    <definedName name="BTWFLUS5G">#REF!</definedName>
    <definedName name="BTWFMBS5G">#REF!</definedName>
    <definedName name="BTWFMBW5G">#REF!</definedName>
    <definedName name="BTWI5G">#REF!</definedName>
    <definedName name="BTWIL5G">#REF!</definedName>
    <definedName name="Bukka" localSheetId="9">#REF!</definedName>
    <definedName name="Bukka">#REF!</definedName>
    <definedName name="BUN">#REF!</definedName>
    <definedName name="BUNDEN">#REF!</definedName>
    <definedName name="BURES__5_">#REF!</definedName>
    <definedName name="BuzaiList">#REF!</definedName>
    <definedName name="BV">#REF!</definedName>
    <definedName name="byhrdvsvr">#REF!</definedName>
    <definedName name="Bｺﾝ">#REF!</definedName>
    <definedName name="Bﾀｲﾌﾟ">#REF!</definedName>
    <definedName name="B一式印刷">#REF!</definedName>
    <definedName name="B屋根">#REF!</definedName>
    <definedName name="B仮設">#REF!</definedName>
    <definedName name="B外建">#REF!</definedName>
    <definedName name="B外構">#REF!</definedName>
    <definedName name="b管">#REF!</definedName>
    <definedName name="b共通">#REF!</definedName>
    <definedName name="B共通仮設">#REF!</definedName>
    <definedName name="Ｂ金額">#REF!</definedName>
    <definedName name="B金属">#REF!</definedName>
    <definedName name="B型枠">#REF!</definedName>
    <definedName name="Ｂ契約">#REF!</definedName>
    <definedName name="Ｂ経費">#REF!</definedName>
    <definedName name="Ｂ経費撤去_器具">#REF!</definedName>
    <definedName name="Ｂ経費撤去_配線">#REF!</definedName>
    <definedName name="b建築">#REF!</definedName>
    <definedName name="B見資上L1">#REF!</definedName>
    <definedName name="B見資挿L1">#REF!</definedName>
    <definedName name="B見積資材上書">#REF!</definedName>
    <definedName name="B見積資材挿入">#REF!</definedName>
    <definedName name="B見積複単上書">#REF!</definedName>
    <definedName name="B見積複単挿入">#REF!</definedName>
    <definedName name="B見複上L1">#REF!</definedName>
    <definedName name="B見複挿L1">#REF!</definedName>
    <definedName name="B杭">#REF!</definedName>
    <definedName name="Ｂ合計金額">#REF!</definedName>
    <definedName name="B根拠例再選択">#REF!</definedName>
    <definedName name="B根拠例再入力">#REF!</definedName>
    <definedName name="B根拠例入力">#REF!</definedName>
    <definedName name="B左官">#REF!</definedName>
    <definedName name="B雑">#REF!</definedName>
    <definedName name="B資単入力">#REF!</definedName>
    <definedName name="B資単連再入力">#REF!</definedName>
    <definedName name="B上窓選択">#REF!</definedName>
    <definedName name="B設1">#REF!</definedName>
    <definedName name="B設2">#REF!</definedName>
    <definedName name="B設3">#REF!</definedName>
    <definedName name="B設4">#REF!</definedName>
    <definedName name="B設5">#REF!</definedName>
    <definedName name="B設6">#REF!</definedName>
    <definedName name="B組積">#REF!</definedName>
    <definedName name="Ｂ総合仮設">#REF!</definedName>
    <definedName name="B単価入力MENU">#REF!</definedName>
    <definedName name="B断熱">#REF!</definedName>
    <definedName name="Ｂ撤去_器具">#REF!</definedName>
    <definedName name="Ｂ撤去_配線">#REF!</definedName>
    <definedName name="B鉄筋">#REF!</definedName>
    <definedName name="B鉄骨">#REF!</definedName>
    <definedName name="B電1">#REF!</definedName>
    <definedName name="B電2">#REF!</definedName>
    <definedName name="B電3">#REF!</definedName>
    <definedName name="B電4">#REF!</definedName>
    <definedName name="B電5">#REF!</definedName>
    <definedName name="B電6">#REF!</definedName>
    <definedName name="B電7">#REF!</definedName>
    <definedName name="B電8">#REF!</definedName>
    <definedName name="B塗装">#REF!</definedName>
    <definedName name="Ｂ渡り廊下">#REF!</definedName>
    <definedName name="B土">#REF!</definedName>
    <definedName name="B内建">#REF!</definedName>
    <definedName name="B内装">#REF!</definedName>
    <definedName name="B搬入参考">#REF!</definedName>
    <definedName name="B搬入参考終">#REF!</definedName>
    <definedName name="B搬入参連続">#REF!</definedName>
    <definedName name="B搬入書式">#REF!</definedName>
    <definedName name="B搬入費MENU">#REF!</definedName>
    <definedName name="B搬入費入力">#REF!</definedName>
    <definedName name="B番地移動">#REF!</definedName>
    <definedName name="B番地記憶">#REF!</definedName>
    <definedName name="B表題B1">#REF!</definedName>
    <definedName name="B表題B2">#REF!</definedName>
    <definedName name="B表題H">#REF!</definedName>
    <definedName name="B木">#REF!</definedName>
    <definedName name="B連続再入力">#REF!</definedName>
    <definedName name="B連続入力">#REF!</definedName>
    <definedName name="B連続入力終">#REF!</definedName>
    <definedName name="C.LIST_L">#REF!</definedName>
    <definedName name="C.LIST_LL">#REF!</definedName>
    <definedName name="C.LIST_LLL">#REF!</definedName>
    <definedName name="C_" localSheetId="9">#REF!</definedName>
    <definedName name="C_">#REF!</definedName>
    <definedName name="C_1">#REF!</definedName>
    <definedName name="C_2">#REF!</definedName>
    <definedName name="C_3">#REF!</definedName>
    <definedName name="C_4">#REF!</definedName>
    <definedName name="C_細目別内訳">#N/A</definedName>
    <definedName name="C_保存">#REF!</definedName>
    <definedName name="C0_">#REF!</definedName>
    <definedName name="CABIB">#REF!</definedName>
    <definedName name="capital_end" localSheetId="2">#REF!</definedName>
    <definedName name="capital_end" localSheetId="12">#REF!</definedName>
    <definedName name="capital_end" localSheetId="0">#REF!</definedName>
    <definedName name="capital_end">#REF!</definedName>
    <definedName name="capital_start" localSheetId="2">#REF!</definedName>
    <definedName name="capital_start" localSheetId="12">#REF!</definedName>
    <definedName name="capital_start" localSheetId="0">#REF!</definedName>
    <definedName name="capital_start">#REF!</definedName>
    <definedName name="CARCSUM">#REF!</definedName>
    <definedName name="CARFLUD16">#REF!</definedName>
    <definedName name="Case別投資額">#REF!</definedName>
    <definedName name="CASIO">#REF!</definedName>
    <definedName name="CATFL9A15">#REF!</definedName>
    <definedName name="CATFL9A16">#REF!</definedName>
    <definedName name="CATFL9A17">#REF!</definedName>
    <definedName name="CATFL9A18">#REF!</definedName>
    <definedName name="CATFL9B15">#REF!</definedName>
    <definedName name="CATFL9B16">#REF!</definedName>
    <definedName name="CATFL9B17">#REF!</definedName>
    <definedName name="CATFL9B18">#REF!</definedName>
    <definedName name="CATFL9C15">#REF!</definedName>
    <definedName name="CATFL9C16">#REF!</definedName>
    <definedName name="CATFL9C17">#REF!</definedName>
    <definedName name="CATFL9C18">#REF!</definedName>
    <definedName name="CATFLBS15">#REF!</definedName>
    <definedName name="CATFLBS16">#REF!</definedName>
    <definedName name="CATFLBS17">#REF!</definedName>
    <definedName name="CATFLBS18">#REF!</definedName>
    <definedName name="CATFLBW15">#REF!</definedName>
    <definedName name="CATFLBW16">#REF!</definedName>
    <definedName name="CATFLBW17">#REF!</definedName>
    <definedName name="CATFLBW18">#REF!</definedName>
    <definedName name="CATFLUD15">#REF!</definedName>
    <definedName name="CATFLUD17">#REF!</definedName>
    <definedName name="CATFLUD18">#REF!</definedName>
    <definedName name="CATFLUS15">#REF!</definedName>
    <definedName name="CATFLUS16">#REF!</definedName>
    <definedName name="CATFLUS17">#REF!</definedName>
    <definedName name="CATFLUS18">#REF!</definedName>
    <definedName name="CATFLUW15">#REF!</definedName>
    <definedName name="CATFLUW16">#REF!</definedName>
    <definedName name="CATFLUW17">#REF!</definedName>
    <definedName name="CATFLUW18">#REF!</definedName>
    <definedName name="CATFMBS15">#REF!</definedName>
    <definedName name="CATFMBS16">#REF!</definedName>
    <definedName name="CATFMBS17">#REF!</definedName>
    <definedName name="CATFMBS18">#REF!</definedName>
    <definedName name="CATFMBW15">#REF!</definedName>
    <definedName name="CATFMBW16">#REF!</definedName>
    <definedName name="CATFMBW17">#REF!</definedName>
    <definedName name="CATFMBW18">#REF!</definedName>
    <definedName name="CATI15">#REF!</definedName>
    <definedName name="CATIL15">#REF!</definedName>
    <definedName name="CATIL16">#REF!</definedName>
    <definedName name="CATIL17">#REF!</definedName>
    <definedName name="CATIL18">#REF!</definedName>
    <definedName name="cause" localSheetId="2">#REF!</definedName>
    <definedName name="cause" localSheetId="12">#REF!</definedName>
    <definedName name="cause" localSheetId="0">#REF!</definedName>
    <definedName name="cause">#REF!</definedName>
    <definedName name="ＣＢＡ">#REF!</definedName>
    <definedName name="ｃｃ" localSheetId="9">#REF!</definedName>
    <definedName name="CC">#REF!</definedName>
    <definedName name="CCBRSUM">#REF!</definedName>
    <definedName name="ccc">#REF!</definedName>
    <definedName name="CCCC" localSheetId="9">#REF!</definedName>
    <definedName name="ｃｃｃｃ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ｃｃｃｃｃ" localSheetId="12">#REF!</definedName>
    <definedName name="ｃｃｃｃｃ" localSheetId="9">#REF!</definedName>
    <definedName name="ｃｃｃｃｃ" localSheetId="0">#REF!</definedName>
    <definedName name="ｃｃｃｃｃ">#REF!</definedName>
    <definedName name="CCCCCC">#REF!</definedName>
    <definedName name="CCCCCCC">#REF!</definedName>
    <definedName name="ｃｃｃｃｃｃｃｃｃｃｃｃｃ" localSheetId="9">#REF!</definedName>
    <definedName name="ｃｃｃｃｃｃｃｃｃｃｃｃｃ">#REF!</definedName>
    <definedName name="ｃｃｃｃｃｃｃｃｃｃｃｃｃｃ" localSheetId="9">#REF!</definedName>
    <definedName name="ｃｃｃｃｃｃｃｃｃｃｃｃｃｃ">#REF!</definedName>
    <definedName name="ｃｃｃｃｃｃｃｃｃｃｃｃｃｃｃｃｃ" localSheetId="9">#REF!</definedName>
    <definedName name="ｃｃｃｃｃｃｃｃｃｃｃｃｃｃｃｃｃ">#REF!</definedName>
    <definedName name="ｃｃｃｃｃｃｃｃｃｃｃｃｃｃｃｃｃｃｃｃｃｃ" localSheetId="9">#REF!</definedName>
    <definedName name="ｃｃｃｃｃｃｃｃｃｃｃｃｃｃｃｃｃｃｃｃｃｃ">#REF!</definedName>
    <definedName name="ｃｃｃｃｃｃｃｃｃｃｃｃｃｃｃｃｃｃｃｃｃｃｃｃｃ" localSheetId="9">#REF!</definedName>
    <definedName name="ｃｃｃｃｃｃｃｃｃｃｃｃｃｃｃｃｃｃｃｃｃｃｃｃｃ">#REF!</definedName>
    <definedName name="CCGL">#REF!</definedName>
    <definedName name="CCHUUZAI">#REF!</definedName>
    <definedName name="CCRCSUM">#REF!</definedName>
    <definedName name="CDCSUM">#REF!</definedName>
    <definedName name="CDYCSUM">#REF!</definedName>
    <definedName name="CDYSUM">#REF!</definedName>
    <definedName name="CD管">#REF!</definedName>
    <definedName name="CEHB34RGC">#REF!</definedName>
    <definedName name="CEHB35WC">#REF!</definedName>
    <definedName name="CEHB35WYC">#REF!</definedName>
    <definedName name="CEHU31GC">#REF!</definedName>
    <definedName name="CEL_1">#REF!</definedName>
    <definedName name="CEL_2">#REF!</definedName>
    <definedName name="CEL_3">#REF!</definedName>
    <definedName name="CEL_4">#REF!</definedName>
    <definedName name="cel_HaisyuTitArea" localSheetId="2">#REF!,#REF!</definedName>
    <definedName name="cel_HaisyuTitArea" localSheetId="12">#REF!,#REF!</definedName>
    <definedName name="cel_HaisyuTitArea" localSheetId="0">#REF!,#REF!</definedName>
    <definedName name="cel_HaisyuTitArea">#REF!,#REF!</definedName>
    <definedName name="CFCSUM">#REF!</definedName>
    <definedName name="CFHB3334RGC">#REF!</definedName>
    <definedName name="CFHB36WC">#REF!</definedName>
    <definedName name="CFHB36WYC">#REF!</definedName>
    <definedName name="CFMB37WC">#REF!</definedName>
    <definedName name="CFMB37WRC">#REF!</definedName>
    <definedName name="CFMU38WC">#REF!</definedName>
    <definedName name="ｃｆｒ" localSheetId="2">#REF!</definedName>
    <definedName name="ｃｆｒ" localSheetId="12">#REF!</definedName>
    <definedName name="ｃｆｒ" localSheetId="0">#REF!</definedName>
    <definedName name="ｃｆｒ">#REF!</definedName>
    <definedName name="ＣＧ">#REF!</definedName>
    <definedName name="CGENBAKANRI">#REF!</definedName>
    <definedName name="CGENBAKANRIHI">#REF!</definedName>
    <definedName name="CGIJUTSUKANRI">#REF!</definedName>
    <definedName name="ｃｇｊｃｇｊ" localSheetId="9">#REF!</definedName>
    <definedName name="ｃｇｊｃｇｊ">#N/A</definedName>
    <definedName name="cgr" localSheetId="2">#REF!</definedName>
    <definedName name="cgr" localSheetId="12">#REF!</definedName>
    <definedName name="cgr">#REF!</definedName>
    <definedName name="CH10RC">#REF!</definedName>
    <definedName name="CHECK">#REF!</definedName>
    <definedName name="CHK" localSheetId="9">#REF!</definedName>
    <definedName name="CHK">#REF!</definedName>
    <definedName name="CHOKKOU">#REF!</definedName>
    <definedName name="CHOUSEI">#REF!</definedName>
    <definedName name="ｃｈっｋ" localSheetId="9">#REF!</definedName>
    <definedName name="ｃｈっｋ">#REF!</definedName>
    <definedName name="CINPANHI">#REF!</definedName>
    <definedName name="CINPANKANRIHI">#REF!</definedName>
    <definedName name="CIPANKANRI">#REF!</definedName>
    <definedName name="cjdkdhf" localSheetId="12">#REF!</definedName>
    <definedName name="cjdkdhf">#REF!</definedName>
    <definedName name="CJSJUNKAI">#REF!</definedName>
    <definedName name="ｃｋｇｈきゅｋ" localSheetId="9">#REF!</definedName>
    <definedName name="ｃｋｇｈきゅｋ">#N/A</definedName>
    <definedName name="ｃｋｈｇｃｋｈ" localSheetId="9">#REF!</definedName>
    <definedName name="ｃｋｈｇｃｋｈ">#REF!</definedName>
    <definedName name="CKIKAIKIGU">#REF!</definedName>
    <definedName name="CKIKAIKIGUSON">#REF!</definedName>
    <definedName name="CKSAGYOUHI">#REF!</definedName>
    <definedName name="CKSUM">#REF!</definedName>
    <definedName name="CKSUMA">#REF!</definedName>
    <definedName name="CKYOUTSU">#REF!</definedName>
    <definedName name="CL">#REF!</definedName>
    <definedName name="claim_detail" localSheetId="2">#REF!</definedName>
    <definedName name="claim_detail" localSheetId="12">#REF!</definedName>
    <definedName name="claim_detail" localSheetId="0">#REF!</definedName>
    <definedName name="claim_detail">#REF!</definedName>
    <definedName name="CLEHU31WC">#REF!</definedName>
    <definedName name="CLEHU31WD">#REF!</definedName>
    <definedName name="CMPC__4_">#REF!</definedName>
    <definedName name="co">#REF!</definedName>
    <definedName name="Code">#REF!</definedName>
    <definedName name="COL">#REF!</definedName>
    <definedName name="COLB1">#REF!</definedName>
    <definedName name="COLB2">#REF!</definedName>
    <definedName name="COLB3">#REF!</definedName>
    <definedName name="COLB4">#REF!</definedName>
    <definedName name="COLP">#REF!</definedName>
    <definedName name="COLR1">#REF!</definedName>
    <definedName name="COLS" localSheetId="2">#REF!</definedName>
    <definedName name="COLS" localSheetId="12">#REF!</definedName>
    <definedName name="COLS">#REF!</definedName>
    <definedName name="COLT">#REF!</definedName>
    <definedName name="COLY">#REF!</definedName>
    <definedName name="COPY" localSheetId="2">#REF!</definedName>
    <definedName name="COPY" localSheetId="12">#REF!</definedName>
    <definedName name="COPY" localSheetId="9">#REF!</definedName>
    <definedName name="COPY">#REF!</definedName>
    <definedName name="COPY1">#REF!</definedName>
    <definedName name="COPY2">#REF!</definedName>
    <definedName name="COPY3">#REF!</definedName>
    <definedName name="cost_end" localSheetId="2">#REF!</definedName>
    <definedName name="cost_end" localSheetId="12">#REF!</definedName>
    <definedName name="cost_end">#REF!</definedName>
    <definedName name="cost_start" localSheetId="2">#REF!</definedName>
    <definedName name="cost_start" localSheetId="12">#REF!</definedName>
    <definedName name="cost_start">#REF!</definedName>
    <definedName name="COUKYUU">#REF!</definedName>
    <definedName name="COUNT" localSheetId="2">#REF!</definedName>
    <definedName name="COUNT" localSheetId="12">#REF!</definedName>
    <definedName name="COUNT">#REF!</definedName>
    <definedName name="COUNT1">#REF!</definedName>
    <definedName name="COUNTA">#REF!</definedName>
    <definedName name="COUNTB1">#REF!</definedName>
    <definedName name="COUNTB2">#REF!</definedName>
    <definedName name="COUNTB3">#REF!</definedName>
    <definedName name="COUNTB4">#REF!</definedName>
    <definedName name="COUNTC">#REF!</definedName>
    <definedName name="COUNTE1">#REF!</definedName>
    <definedName name="COUNTER" localSheetId="2">#REF!</definedName>
    <definedName name="COUNTER" localSheetId="12">#REF!</definedName>
    <definedName name="COUNTER">#REF!</definedName>
    <definedName name="COUNTF1">#REF!</definedName>
    <definedName name="COUNTR1">#REF!</definedName>
    <definedName name="CPAPI">#REF!</definedName>
    <definedName name="CPAPIJ">#REF!</definedName>
    <definedName name="CPAPIK">#REF!</definedName>
    <definedName name="CREHU31RC">#REF!</definedName>
    <definedName name="CREHU31WC">#REF!</definedName>
    <definedName name="CREHU31WD">#REF!</definedName>
    <definedName name="CRFHU31WC">#REF!</definedName>
    <definedName name="CRFHU32RC">#REF!</definedName>
    <definedName name="CRFX3SC">#REF!</definedName>
    <definedName name="CRFXAVC">#REF!</definedName>
    <definedName name="CRFXAVD">#REF!</definedName>
    <definedName name="_xlnm.Criteria" localSheetId="2">#REF!</definedName>
    <definedName name="_xlnm.Criteria" localSheetId="12">#REF!</definedName>
    <definedName name="_xlnm.Criteria" localSheetId="9">#REF!</definedName>
    <definedName name="_xlnm.Criteria" localSheetId="5">#REF!</definedName>
    <definedName name="_xlnm.Criteria" localSheetId="0">#REF!</definedName>
    <definedName name="_xlnm.Criteria">#REF!</definedName>
    <definedName name="Criteria_MI" localSheetId="2">#REF!</definedName>
    <definedName name="Criteria_MI" localSheetId="12">#REF!</definedName>
    <definedName name="Criteria_MI" localSheetId="5">#N/A</definedName>
    <definedName name="Criteria_MI" localSheetId="0">#REF!</definedName>
    <definedName name="Criteria_MI">#REF!</definedName>
    <definedName name="Criteria_MI_8" localSheetId="2">#REF!</definedName>
    <definedName name="Criteria_MI_8" localSheetId="12">#REF!</definedName>
    <definedName name="Criteria_MI_8" localSheetId="0">#REF!</definedName>
    <definedName name="Criteria_MI_8">#REF!</definedName>
    <definedName name="Criteria1" localSheetId="9">#REF!</definedName>
    <definedName name="Criteria1">#REF!</definedName>
    <definedName name="Criteria2">#REF!</definedName>
    <definedName name="CROUMUHI">#REF!</definedName>
    <definedName name="CSARSUM">#REF!</definedName>
    <definedName name="CSBRSUM">#REF!</definedName>
    <definedName name="CSCRSUM">#REF!</definedName>
    <definedName name="CSHIKYUZAI">#REF!</definedName>
    <definedName name="CSSSS">#REF!</definedName>
    <definedName name="CTCDLUD22G">#REF!</definedName>
    <definedName name="CTCFL9A10G">#REF!</definedName>
    <definedName name="CTCFL9A10N">#REF!</definedName>
    <definedName name="CTCFL9A13G">#REF!</definedName>
    <definedName name="CTCFL9A14G">#REF!</definedName>
    <definedName name="CTCFL9A15G">#REF!</definedName>
    <definedName name="CTCFL9A16G">#REF!</definedName>
    <definedName name="CTCFL9A17G">#REF!</definedName>
    <definedName name="CTCFL9A18G">#REF!</definedName>
    <definedName name="CTCFL9A19G">#REF!</definedName>
    <definedName name="CTCFL9A1G">#REF!</definedName>
    <definedName name="CTCFL9A1N">#REF!</definedName>
    <definedName name="CTCFL9A20G">#REF!</definedName>
    <definedName name="CTCFL9A21G">#REF!</definedName>
    <definedName name="CTCFL9A21N">#REF!</definedName>
    <definedName name="CTCFL9A22G">#REF!</definedName>
    <definedName name="CTCFL9A22N">#REF!</definedName>
    <definedName name="CTCFL9A23G">#REF!</definedName>
    <definedName name="CTCFL9A24G">#REF!</definedName>
    <definedName name="CTCFL9A25G">#REF!</definedName>
    <definedName name="CTCFL9A26G">#REF!</definedName>
    <definedName name="CTCFL9A27G">#REF!</definedName>
    <definedName name="CTCFL9A2G">#REF!</definedName>
    <definedName name="CTCFL9A2N">#REF!</definedName>
    <definedName name="CTCFL9A3G">#REF!</definedName>
    <definedName name="CTCFL9A3N">#REF!</definedName>
    <definedName name="CTCFL9A4G">#REF!</definedName>
    <definedName name="CTCFL9A4N">#REF!</definedName>
    <definedName name="CTCFL9A5G">#REF!</definedName>
    <definedName name="CTCFL9A6G">#REF!</definedName>
    <definedName name="CTCFL9A7G">#REF!</definedName>
    <definedName name="CTCFL9A8G">#REF!</definedName>
    <definedName name="CTCFL9A9G">#REF!</definedName>
    <definedName name="CTCFL9A9N">#REF!</definedName>
    <definedName name="CTCFL9B10G">#REF!</definedName>
    <definedName name="CTCFL9B10N">#REF!</definedName>
    <definedName name="CTCFL9B13G">#REF!</definedName>
    <definedName name="CTCFL9B14G">#REF!</definedName>
    <definedName name="CTCFL9B15G">#REF!</definedName>
    <definedName name="CTCFL9B16G">#REF!</definedName>
    <definedName name="CTCFL9B17G">#REF!</definedName>
    <definedName name="CTCFL9B18G">#REF!</definedName>
    <definedName name="CTCFL9B19G">#REF!</definedName>
    <definedName name="CTCFL9B1G">#REF!</definedName>
    <definedName name="CTCFL9B1N">#REF!</definedName>
    <definedName name="CTCFL9B20G">#REF!</definedName>
    <definedName name="CTCFL9B21G">#REF!</definedName>
    <definedName name="CTCFL9B21N">#REF!</definedName>
    <definedName name="CTCFL9B22G">#REF!</definedName>
    <definedName name="CTCFL9B22N">#REF!</definedName>
    <definedName name="CTCFL9B23G">#REF!</definedName>
    <definedName name="CTCFL9B24G">#REF!</definedName>
    <definedName name="CTCFL9B25G">#REF!</definedName>
    <definedName name="CTCFL9B26G">#REF!</definedName>
    <definedName name="CTCFL9B27G">#REF!</definedName>
    <definedName name="CTCFL9B2G">#REF!</definedName>
    <definedName name="CTCFL9B2N">#REF!</definedName>
    <definedName name="CTCFL9B3G">#REF!</definedName>
    <definedName name="CTCFL9B3N">#REF!</definedName>
    <definedName name="CTCFL9B4G">#REF!</definedName>
    <definedName name="CTCFL9B4N">#REF!</definedName>
    <definedName name="CTCFL9B5G">#REF!</definedName>
    <definedName name="CTCFL9B6G">#REF!</definedName>
    <definedName name="CTCFL9B7G">#REF!</definedName>
    <definedName name="CTCFL9B8G">#REF!</definedName>
    <definedName name="CTCFL9B9G">#REF!</definedName>
    <definedName name="CTCFL9B9N">#REF!</definedName>
    <definedName name="CTCFL9C10G">#REF!</definedName>
    <definedName name="CTCFL9C10N">#REF!</definedName>
    <definedName name="CTCFL9C13G">#REF!</definedName>
    <definedName name="CTCFL9C14G">#REF!</definedName>
    <definedName name="CTCFL9C15G">#REF!</definedName>
    <definedName name="CTCFL9C16G">#REF!</definedName>
    <definedName name="CTCFL9C17G">#REF!</definedName>
    <definedName name="CTCFL9C18G">#REF!</definedName>
    <definedName name="CTCFL9C19G">#REF!</definedName>
    <definedName name="CTCFL9C1G">#REF!</definedName>
    <definedName name="CTCFL9C1N">#REF!</definedName>
    <definedName name="CTCFL9C20G">#REF!</definedName>
    <definedName name="CTCFL9C21G">#REF!</definedName>
    <definedName name="CTCFL9C21N">#REF!</definedName>
    <definedName name="CTCFL9C22G">#REF!</definedName>
    <definedName name="CTCFL9C22N">#REF!</definedName>
    <definedName name="CTCFL9C23G">#REF!</definedName>
    <definedName name="CTCFL9C24G">#REF!</definedName>
    <definedName name="CTCFL9C25G">#REF!</definedName>
    <definedName name="CTCFL9C26G">#REF!</definedName>
    <definedName name="CTCFL9C27G">#REF!</definedName>
    <definedName name="CTCFL9C2G">#REF!</definedName>
    <definedName name="CTCFL9C2N">#REF!</definedName>
    <definedName name="CTCFL9C3G">#REF!</definedName>
    <definedName name="CTCFL9C3N">#REF!</definedName>
    <definedName name="CTCFL9C4G">#REF!</definedName>
    <definedName name="CTCFL9C4N">#REF!</definedName>
    <definedName name="CTCFL9C5G">#REF!</definedName>
    <definedName name="CTCFL9C6G">#REF!</definedName>
    <definedName name="CTCFL9C7G">#REF!</definedName>
    <definedName name="CTCFL9C8G">#REF!</definedName>
    <definedName name="CTCFL9C8N">#REF!</definedName>
    <definedName name="CTCFL9C9G">#REF!</definedName>
    <definedName name="CTCFL9C9N">#REF!</definedName>
    <definedName name="CTCFLBS10G">#REF!</definedName>
    <definedName name="CTCFLBS10N">#REF!</definedName>
    <definedName name="CTCFLBS13G">#REF!</definedName>
    <definedName name="CTCFLBS14G">#REF!</definedName>
    <definedName name="CTCFLBS15G">#REF!</definedName>
    <definedName name="CTCFLBS16G">#REF!</definedName>
    <definedName name="CTCFLBS17G">#REF!</definedName>
    <definedName name="CTCFLBS18G">#REF!</definedName>
    <definedName name="CTCFLBS19F">#REF!</definedName>
    <definedName name="CTCFLBS19G">#REF!</definedName>
    <definedName name="CTCFLBS1G">#REF!</definedName>
    <definedName name="CTCFLBS1N">#REF!</definedName>
    <definedName name="CTCFLBS20F">#REF!</definedName>
    <definedName name="CTCFLBS20G">#REF!</definedName>
    <definedName name="CTCFLBS21G">#REF!</definedName>
    <definedName name="CTCFLBS21N">#REF!</definedName>
    <definedName name="CTCFLBS22G">#REF!</definedName>
    <definedName name="CTCFLBS22N">#REF!</definedName>
    <definedName name="CTCFLBS23G">#REF!</definedName>
    <definedName name="CTCFLBS24G">#REF!</definedName>
    <definedName name="CTCFLBS25G">#REF!</definedName>
    <definedName name="CTCFLBS26G">#REF!</definedName>
    <definedName name="CTCFLBS27G">#REF!</definedName>
    <definedName name="CTCFLBS2G">#REF!</definedName>
    <definedName name="CTCFLBS2N">#REF!</definedName>
    <definedName name="CTCFLBS3G">#REF!</definedName>
    <definedName name="CTCFLBS3N">#REF!</definedName>
    <definedName name="CTCFLBS4G">#REF!</definedName>
    <definedName name="CTCFLBS4N">#REF!</definedName>
    <definedName name="CTCFLBS5G">#REF!</definedName>
    <definedName name="CTCFLBS6G">#REF!</definedName>
    <definedName name="CTCFLBS7G">#REF!</definedName>
    <definedName name="CTCFLBS8G">#REF!</definedName>
    <definedName name="CTCFLBS9G">#REF!</definedName>
    <definedName name="CTCFLBS9N">#REF!</definedName>
    <definedName name="CTCFLBW10G">#REF!</definedName>
    <definedName name="CTCFLBW10N">#REF!</definedName>
    <definedName name="CTCFLBW13G">#REF!</definedName>
    <definedName name="CTCFLBW14G">#REF!</definedName>
    <definedName name="CTCFLBW15G">#REF!</definedName>
    <definedName name="CTCFLBW16G">#REF!</definedName>
    <definedName name="CTCFLBW17G">#REF!</definedName>
    <definedName name="CTCFLBW18G">#REF!</definedName>
    <definedName name="CTCFLBW19F">#REF!</definedName>
    <definedName name="CTCFLBW19G">#REF!</definedName>
    <definedName name="CTCFLBW1G">#REF!</definedName>
    <definedName name="CTCFLBW1N">#REF!</definedName>
    <definedName name="CTCFLBW20F">#REF!</definedName>
    <definedName name="CTCFLBW20G">#REF!</definedName>
    <definedName name="CTCFLBW21G">#REF!</definedName>
    <definedName name="CTCFLBW21N">#REF!</definedName>
    <definedName name="CTCFLBW22G">#REF!</definedName>
    <definedName name="CTCFLBW22N">#REF!</definedName>
    <definedName name="CTCFLBW23G">#REF!</definedName>
    <definedName name="CTCFLBW24G">#REF!</definedName>
    <definedName name="CTCFLBW25G">#REF!</definedName>
    <definedName name="CTCFLBW26G">#REF!</definedName>
    <definedName name="CTCFLBW27G">#REF!</definedName>
    <definedName name="CTCFLBW2G">#REF!</definedName>
    <definedName name="CTCFLBW2N">#REF!</definedName>
    <definedName name="CTCFLBW3G">#REF!</definedName>
    <definedName name="CTCFLBW3N">#REF!</definedName>
    <definedName name="CTCFLBW4G">#REF!</definedName>
    <definedName name="CTCFLBW4N">#REF!</definedName>
    <definedName name="CTCFLBW5G">#REF!</definedName>
    <definedName name="CTCFLBW6G">#REF!</definedName>
    <definedName name="CTCFLBW7G">#REF!</definedName>
    <definedName name="CTCFLBW8G">#REF!</definedName>
    <definedName name="CTCFLBW9G">#REF!</definedName>
    <definedName name="CTCFLBW9N">#REF!</definedName>
    <definedName name="CTCFLUD10G">#REF!</definedName>
    <definedName name="CTCFLUD10N">#REF!</definedName>
    <definedName name="CTCFLUD13G">#REF!</definedName>
    <definedName name="CTCFLUD14G">#REF!</definedName>
    <definedName name="CTCFLUD15G">#REF!</definedName>
    <definedName name="CTCFLUD16G">#REF!</definedName>
    <definedName name="CTCFLUD17G">#REF!</definedName>
    <definedName name="CTCFLUD18G">#REF!</definedName>
    <definedName name="CTCFLUD19G">#REF!</definedName>
    <definedName name="CTCFLUD1G">#REF!</definedName>
    <definedName name="CTCFLUD1N">#REF!</definedName>
    <definedName name="CTCFLUD20G">#REF!</definedName>
    <definedName name="CTCFLUD21G">#REF!</definedName>
    <definedName name="CTCFLUD21N">#REF!</definedName>
    <definedName name="CTCFLUD22N">#REF!</definedName>
    <definedName name="CTCFLUD23G">#REF!</definedName>
    <definedName name="CTCFLUD24G">#REF!</definedName>
    <definedName name="CTCFLUD25G">#REF!</definedName>
    <definedName name="CTCFLUD26G">#REF!</definedName>
    <definedName name="CTCFLUD27G">#REF!</definedName>
    <definedName name="CTCFLUD2G">#REF!</definedName>
    <definedName name="CTCFLUD3G">#REF!</definedName>
    <definedName name="CTCFLUD3N">#REF!</definedName>
    <definedName name="CTCFLUD4G">#REF!</definedName>
    <definedName name="CTCFLUD4N">#REF!</definedName>
    <definedName name="CTCFLUD5G">#REF!</definedName>
    <definedName name="CTCFLUD6G">#REF!</definedName>
    <definedName name="CTCFLUD7G">#REF!</definedName>
    <definedName name="CTCFLUD8G">#REF!</definedName>
    <definedName name="CTCFLUD9G">#REF!</definedName>
    <definedName name="CTCFLUD9N">#REF!</definedName>
    <definedName name="CTCFLUS10G">#REF!</definedName>
    <definedName name="CTCFLUS10N">#REF!</definedName>
    <definedName name="CTCFLUS13G">#REF!</definedName>
    <definedName name="CTCFLUS14G">#REF!</definedName>
    <definedName name="CTCFLUS15G">#REF!</definedName>
    <definedName name="CTCFLUS16G">#REF!</definedName>
    <definedName name="CTCFLUS17G">#REF!</definedName>
    <definedName name="CTCFLUS18G">#REF!</definedName>
    <definedName name="CTCFLUS19G">#REF!</definedName>
    <definedName name="CTCFLUS1G">#REF!</definedName>
    <definedName name="CTCFLUS1N">#REF!</definedName>
    <definedName name="CTCFLUS20G">#REF!</definedName>
    <definedName name="CTCFLUS21G">#REF!</definedName>
    <definedName name="CTCFLUS21N">#REF!</definedName>
    <definedName name="CTCFLUS22G">#REF!</definedName>
    <definedName name="CTCFLUS22N">#REF!</definedName>
    <definedName name="CTCFLUS23G">#REF!</definedName>
    <definedName name="CTCFLUS24G">#REF!</definedName>
    <definedName name="CTCFLUS25G">#REF!</definedName>
    <definedName name="CTCFLUS26G">#REF!</definedName>
    <definedName name="CTCFLUS27G">#REF!</definedName>
    <definedName name="CTCFLUS2G">#REF!</definedName>
    <definedName name="CTCFLUS2N">#REF!</definedName>
    <definedName name="CTCFLUS3G">#REF!</definedName>
    <definedName name="CTCFLUS3N">#REF!</definedName>
    <definedName name="CTCFLUS4G">#REF!</definedName>
    <definedName name="CTCFLUS4N">#REF!</definedName>
    <definedName name="CTCFLUS5G">#REF!</definedName>
    <definedName name="CTCFLUS6G">#REF!</definedName>
    <definedName name="CTCFLUS7G">#REF!</definedName>
    <definedName name="CTCFLUS8G">#REF!</definedName>
    <definedName name="CTCFLUS9G">#REF!</definedName>
    <definedName name="CTCFLUS9N">#REF!</definedName>
    <definedName name="CTCFLUW10G">#REF!</definedName>
    <definedName name="CTCFLUW10N">#REF!</definedName>
    <definedName name="CTCFLUW13G">#REF!</definedName>
    <definedName name="CTCFLUW14G">#REF!</definedName>
    <definedName name="CTCFLUW15G">#REF!</definedName>
    <definedName name="CTCFLUW16G">#REF!</definedName>
    <definedName name="CTCFLUW17G">#REF!</definedName>
    <definedName name="CTCFLUW18G">#REF!</definedName>
    <definedName name="CTCFLUW19G">#REF!</definedName>
    <definedName name="CTCFLUW1G">#REF!</definedName>
    <definedName name="CTCFLUW1N">#REF!</definedName>
    <definedName name="CTCFLUW20G">#REF!</definedName>
    <definedName name="CTCFLUW21G">#REF!</definedName>
    <definedName name="CTCFLUW21N">#REF!</definedName>
    <definedName name="CTCFLUW22G">#REF!</definedName>
    <definedName name="CTCFLUW22N">#REF!</definedName>
    <definedName name="CTCFLUW23G">#REF!</definedName>
    <definedName name="CTCFLUW25G">#REF!</definedName>
    <definedName name="CTCFLUW26G">#REF!</definedName>
    <definedName name="CTCFLUW27G">#REF!</definedName>
    <definedName name="CTCFLUW2G">#REF!</definedName>
    <definedName name="CTCFLUW2N">#REF!</definedName>
    <definedName name="CTCFLUW3G">#REF!</definedName>
    <definedName name="CTCFLUW3N">#REF!</definedName>
    <definedName name="CTCFLUW4G">#REF!</definedName>
    <definedName name="CTCFLUW4N">#REF!</definedName>
    <definedName name="CTCFLUW5G">#REF!</definedName>
    <definedName name="CTCFLUW6G">#REF!</definedName>
    <definedName name="CTCFLUW7G">#REF!</definedName>
    <definedName name="CTCFLUW8G">#REF!</definedName>
    <definedName name="CTCFLUW9G">#REF!</definedName>
    <definedName name="CTCFLUW9N">#REF!</definedName>
    <definedName name="CTCFMBS10G">#REF!</definedName>
    <definedName name="CTCFMBS10N">#REF!</definedName>
    <definedName name="CTCFMBS13G">#REF!</definedName>
    <definedName name="CTCFMBS14G">#REF!</definedName>
    <definedName name="CTCFMBS15G">#REF!</definedName>
    <definedName name="CTCFMBS16G">#REF!</definedName>
    <definedName name="CTCFMBS17G">#REF!</definedName>
    <definedName name="CTCFMBS18G">#REF!</definedName>
    <definedName name="CTCFMBS19G">#REF!</definedName>
    <definedName name="CTCFMBS1G">#REF!</definedName>
    <definedName name="CTCFMBS1N">#REF!</definedName>
    <definedName name="CTCFMBS20G">#REF!</definedName>
    <definedName name="CTCFMBS21G">#REF!</definedName>
    <definedName name="CTCFMBS21N">#REF!</definedName>
    <definedName name="CTCFMBS22G">#REF!</definedName>
    <definedName name="CTCFMBS22N">#REF!</definedName>
    <definedName name="CTCFMBS23G">#REF!</definedName>
    <definedName name="CTCFMBS24G">#REF!</definedName>
    <definedName name="CTCFMBS25G">#REF!</definedName>
    <definedName name="CTCFMBS26G">#REF!</definedName>
    <definedName name="CTCFMBS27G">#REF!</definedName>
    <definedName name="CTCFMBS2G">#REF!</definedName>
    <definedName name="CTCFMBS2N">#REF!</definedName>
    <definedName name="CTCFMBS3G">#REF!</definedName>
    <definedName name="CTCFMBS3N">#REF!</definedName>
    <definedName name="CTCFMBS4G">#REF!</definedName>
    <definedName name="CTCFMBS4N">#REF!</definedName>
    <definedName name="CTCFMBS5G">#REF!</definedName>
    <definedName name="CTCFMBS6G">#REF!</definedName>
    <definedName name="CTCFMBS7G">#REF!</definedName>
    <definedName name="CTCFMBS8G">#REF!</definedName>
    <definedName name="CTCFMBS9G">#REF!</definedName>
    <definedName name="CTCFMBS9N">#REF!</definedName>
    <definedName name="CTCFMBW10G">#REF!</definedName>
    <definedName name="CTCFMBW10N">#REF!</definedName>
    <definedName name="CTCFMBW13G">#REF!</definedName>
    <definedName name="CTCFMBW14G">#REF!</definedName>
    <definedName name="CTCFMBW15G">#REF!</definedName>
    <definedName name="CTCFMBW16G">#REF!</definedName>
    <definedName name="CTCFMBW17G">#REF!</definedName>
    <definedName name="CTCFMBW18G">#REF!</definedName>
    <definedName name="CTCFMBW19G">#REF!</definedName>
    <definedName name="CTCFMBW1G">#REF!</definedName>
    <definedName name="CTCFMBW1N">#REF!</definedName>
    <definedName name="CTCFMBW20G">#REF!</definedName>
    <definedName name="CTCFMBW21G">#REF!</definedName>
    <definedName name="CTCFMBW21N">#REF!</definedName>
    <definedName name="CTCFMBW22G">#REF!</definedName>
    <definedName name="CTCFMBW22N">#REF!</definedName>
    <definedName name="CTCFMBW23G">#REF!</definedName>
    <definedName name="CTCFMBW24G">#REF!</definedName>
    <definedName name="CTCFMBW25G">#REF!</definedName>
    <definedName name="CTCFMBW26G">#REF!</definedName>
    <definedName name="CTCFMBW27G">#REF!</definedName>
    <definedName name="CTCFMBW2G">#REF!</definedName>
    <definedName name="CTCFMBW2N">#REF!</definedName>
    <definedName name="CTCFMBW3G">#REF!</definedName>
    <definedName name="CTCFMBW3N">#REF!</definedName>
    <definedName name="CTCFMBW4G">#REF!</definedName>
    <definedName name="CTCFMBW4N">#REF!</definedName>
    <definedName name="CTCFMBW5G">#REF!</definedName>
    <definedName name="CTCFMBW6G">#REF!</definedName>
    <definedName name="CTCFMBW7G">#REF!</definedName>
    <definedName name="CTCFMBW8G">#REF!</definedName>
    <definedName name="CTCFMBW9G">#REF!</definedName>
    <definedName name="CTCFMBW9N">#REF!</definedName>
    <definedName name="CTCI10G">#REF!</definedName>
    <definedName name="CTCI10N">#REF!</definedName>
    <definedName name="CTCI13G">#REF!</definedName>
    <definedName name="CTCI14G">#REF!</definedName>
    <definedName name="CTCI15G">#REF!</definedName>
    <definedName name="CTCI16G">#REF!</definedName>
    <definedName name="CTCI17G">#REF!</definedName>
    <definedName name="CTCI18G">#REF!</definedName>
    <definedName name="CTCI19G">#REF!</definedName>
    <definedName name="CTCI1G">#REF!</definedName>
    <definedName name="CTCI1N">#REF!</definedName>
    <definedName name="CTCI20G">#REF!</definedName>
    <definedName name="CTCI21G">#REF!</definedName>
    <definedName name="CTCI21N">#REF!</definedName>
    <definedName name="CTCI22G">#REF!</definedName>
    <definedName name="CTCI22N">#REF!</definedName>
    <definedName name="CTCI23G">#REF!</definedName>
    <definedName name="CTCI24G">#REF!</definedName>
    <definedName name="CTCI25G">#REF!</definedName>
    <definedName name="CTCI26G">#REF!</definedName>
    <definedName name="CTCI27G">#REF!</definedName>
    <definedName name="CTCI2G">#REF!</definedName>
    <definedName name="CTCI2N">#REF!</definedName>
    <definedName name="CTCI3G">#REF!</definedName>
    <definedName name="CTCI3N">#REF!</definedName>
    <definedName name="CTCI4G">#REF!</definedName>
    <definedName name="CTCI4N">#REF!</definedName>
    <definedName name="CTCI5G">#REF!</definedName>
    <definedName name="CTCI6G">#REF!</definedName>
    <definedName name="CTCI7G">#REF!</definedName>
    <definedName name="CTCI8G">#REF!</definedName>
    <definedName name="CTCI9G">#REF!</definedName>
    <definedName name="CTCI9N">#REF!</definedName>
    <definedName name="CTCIL10G">#REF!</definedName>
    <definedName name="CTCIL10N">#REF!</definedName>
    <definedName name="CTCIL13G">#REF!</definedName>
    <definedName name="CTCIL14G">#REF!</definedName>
    <definedName name="CTCIL15G">#REF!</definedName>
    <definedName name="CTCIL16G">#REF!</definedName>
    <definedName name="CTCIL17G">#REF!</definedName>
    <definedName name="CTCIL18G">#REF!</definedName>
    <definedName name="CTCIL19G">#REF!</definedName>
    <definedName name="CTCIL1G">#REF!</definedName>
    <definedName name="CTCIL1N">#REF!</definedName>
    <definedName name="CTCIL20G">#REF!</definedName>
    <definedName name="CTCIL21G">#REF!</definedName>
    <definedName name="CTCIL21N">#REF!</definedName>
    <definedName name="CTCIL22G">#REF!</definedName>
    <definedName name="CTCIL22N">#REF!</definedName>
    <definedName name="CTCIL23G">#REF!</definedName>
    <definedName name="CTCIL24G">#REF!</definedName>
    <definedName name="CTCIL25G">#REF!</definedName>
    <definedName name="CTCIL26G">#REF!</definedName>
    <definedName name="CTCIL27G">#REF!</definedName>
    <definedName name="CTCIL2G">#REF!</definedName>
    <definedName name="CTCIL2N">#REF!</definedName>
    <definedName name="CTCIL3G">#REF!</definedName>
    <definedName name="CTCIL3N">#REF!</definedName>
    <definedName name="CTCIL4G">#REF!</definedName>
    <definedName name="CTCIL4N">#REF!</definedName>
    <definedName name="CTCIL5G">#REF!</definedName>
    <definedName name="CTCIL6G">#REF!</definedName>
    <definedName name="CTCIL7G">#REF!</definedName>
    <definedName name="CTCIL8G">#REF!</definedName>
    <definedName name="CTCIL9G">#REF!</definedName>
    <definedName name="CTCIL9N">#REF!</definedName>
    <definedName name="CTHFL9A1G">#REF!</definedName>
    <definedName name="CTHFL9A1N">#REF!</definedName>
    <definedName name="CTHFL9A2G">#REF!</definedName>
    <definedName name="CTHFL9A2N">#REF!</definedName>
    <definedName name="CTHFL9A3G">#REF!</definedName>
    <definedName name="CTHFL9A3N">#REF!</definedName>
    <definedName name="CTHFL9A4G">#REF!</definedName>
    <definedName name="CTHFL9A4N">#REF!</definedName>
    <definedName name="CTHFL9A5G">#REF!</definedName>
    <definedName name="CTHFL9A5N">#REF!</definedName>
    <definedName name="CTHFL9A6G">#REF!</definedName>
    <definedName name="CTHFL9A6N">#REF!</definedName>
    <definedName name="CTHFL9A7G">#REF!</definedName>
    <definedName name="CTHFL9A7N">#REF!</definedName>
    <definedName name="CTHFL9A8G">#REF!</definedName>
    <definedName name="CTHFL9A8N">#REF!</definedName>
    <definedName name="CTHFL9A9G">#REF!</definedName>
    <definedName name="CTHFL9A9N">#REF!</definedName>
    <definedName name="CTHFL9B1G">#REF!</definedName>
    <definedName name="CTHFL9B1N">#REF!</definedName>
    <definedName name="CTHFL9B2G">#REF!</definedName>
    <definedName name="CTHFL9B2N">#REF!</definedName>
    <definedName name="CTHFL9B3G">#REF!</definedName>
    <definedName name="CTHFL9B4G">#REF!</definedName>
    <definedName name="CTHFL9B4N">#REF!</definedName>
    <definedName name="CTHFL9B5G">#REF!</definedName>
    <definedName name="CTHFL9B5N">#REF!</definedName>
    <definedName name="CTHFL9B6G">#REF!</definedName>
    <definedName name="CTHFL9B6N">#REF!</definedName>
    <definedName name="CTHFL9B7G">#REF!</definedName>
    <definedName name="CTHFL9B7N">#REF!</definedName>
    <definedName name="CTHFL9B8G">#REF!</definedName>
    <definedName name="CTHFL9B8N">#REF!</definedName>
    <definedName name="CTHFL9B9G">#REF!</definedName>
    <definedName name="CTHFL9B9N">#REF!</definedName>
    <definedName name="CTHFL9C1G">#REF!</definedName>
    <definedName name="CTHFL9C1N">#REF!</definedName>
    <definedName name="CTHFL9C2G">#REF!</definedName>
    <definedName name="CTHFL9C2N">#REF!</definedName>
    <definedName name="CTHFL9C3G">#REF!</definedName>
    <definedName name="CTHFL9C3N">#REF!</definedName>
    <definedName name="CTHFL9C4G">#REF!</definedName>
    <definedName name="CTHFL9C4N">#REF!</definedName>
    <definedName name="CTHFL9C5G">#REF!</definedName>
    <definedName name="CTHFL9C5N">#REF!</definedName>
    <definedName name="CTHFL9C6G">#REF!</definedName>
    <definedName name="CTHFL9C6N">#REF!</definedName>
    <definedName name="CTHFL9C7G">#REF!</definedName>
    <definedName name="CTHFL9C7N">#REF!</definedName>
    <definedName name="CTHFL9C8G">#REF!</definedName>
    <definedName name="CTHFL9C9G">#REF!</definedName>
    <definedName name="CTHFL9C9N">#REF!</definedName>
    <definedName name="CTHFLBS1G">#REF!</definedName>
    <definedName name="CTHFLBS1N">#REF!</definedName>
    <definedName name="CTHFLBS2G">#REF!</definedName>
    <definedName name="CTHFLBS2N">#REF!</definedName>
    <definedName name="CTHFLBS3G">#REF!</definedName>
    <definedName name="CTHFLBS3N">#REF!</definedName>
    <definedName name="CTHFLBS4G">#REF!</definedName>
    <definedName name="CTHFLBS4N">#REF!</definedName>
    <definedName name="CTHFLBS5G">#REF!</definedName>
    <definedName name="CTHFLBS5N">#REF!</definedName>
    <definedName name="CTHFLBS6G">#REF!</definedName>
    <definedName name="CTHFLBS6N">#REF!</definedName>
    <definedName name="CTHFLBS7G">#REF!</definedName>
    <definedName name="CTHFLBS7N">#REF!</definedName>
    <definedName name="CTHFLBS8G">#REF!</definedName>
    <definedName name="CTHFLBS8N">#REF!</definedName>
    <definedName name="CTHFLBS9G">#REF!</definedName>
    <definedName name="CTHFLBS9N">#REF!</definedName>
    <definedName name="CTHFLBW1G">#REF!</definedName>
    <definedName name="CTHFLBW1N">#REF!</definedName>
    <definedName name="CTHFLBW2G">#REF!</definedName>
    <definedName name="CTHFLBW2N">#REF!</definedName>
    <definedName name="CTHFLBW3G">#REF!</definedName>
    <definedName name="CTHFLBW3N">#REF!</definedName>
    <definedName name="CTHFLBW4G">#REF!</definedName>
    <definedName name="CTHFLBW4N">#REF!</definedName>
    <definedName name="CTHFLBW5G">#REF!</definedName>
    <definedName name="CTHFLBW5N">#REF!</definedName>
    <definedName name="CTHFLBW6G">#REF!</definedName>
    <definedName name="CTHFLBW6N">#REF!</definedName>
    <definedName name="CTHFLBW7G">#REF!</definedName>
    <definedName name="CTHFLBW7N">#REF!</definedName>
    <definedName name="CTHFLBW8G">#REF!</definedName>
    <definedName name="CTHFLBW8N">#REF!</definedName>
    <definedName name="CTHFLBW9G">#REF!</definedName>
    <definedName name="CTHFLBW9N">#REF!</definedName>
    <definedName name="CTHFLUD1G">#REF!</definedName>
    <definedName name="CTHFLUD1N">#REF!</definedName>
    <definedName name="CTHFLUD2G">#REF!</definedName>
    <definedName name="CTHFLUD2N">#REF!</definedName>
    <definedName name="CTHFLUD3G">#REF!</definedName>
    <definedName name="CTHFLUD3N">#REF!</definedName>
    <definedName name="CTHFLUD4G">#REF!</definedName>
    <definedName name="CTHFLUD4N">#REF!</definedName>
    <definedName name="CTHFLUD5G">#REF!</definedName>
    <definedName name="CTHFLUD5N">#REF!</definedName>
    <definedName name="CTHFLUD6G">#REF!</definedName>
    <definedName name="CTHFLUD6N">#REF!</definedName>
    <definedName name="CTHFLUD7G">#REF!</definedName>
    <definedName name="CTHFLUD7N">#REF!</definedName>
    <definedName name="CTHFLUD8G">#REF!</definedName>
    <definedName name="CTHFLUD9G">#REF!</definedName>
    <definedName name="CTHFLUD9N">#REF!</definedName>
    <definedName name="CTHFLUS1G">#REF!</definedName>
    <definedName name="CTHFLUS1N">#REF!</definedName>
    <definedName name="CTHFLUS2G">#REF!</definedName>
    <definedName name="CTHFLUS2N">#REF!</definedName>
    <definedName name="CTHFLUS3G">#REF!</definedName>
    <definedName name="CTHFLUS3N">#REF!</definedName>
    <definedName name="CTHFLUS4G">#REF!</definedName>
    <definedName name="CTHFLUS4N">#REF!</definedName>
    <definedName name="CTHFLUS5G">#REF!</definedName>
    <definedName name="CTHFLUS5N">#REF!</definedName>
    <definedName name="CTHFLUS6G">#REF!</definedName>
    <definedName name="CTHFLUS6N">#REF!</definedName>
    <definedName name="CTHFLUS7G">#REF!</definedName>
    <definedName name="CTHFLUS7N">#REF!</definedName>
    <definedName name="CTHFLUS8G">#REF!</definedName>
    <definedName name="CTHFLUS8N">#REF!</definedName>
    <definedName name="CTHFLUS9G">#REF!</definedName>
    <definedName name="CTHFLUS9N">#REF!</definedName>
    <definedName name="CTHFLUW1G">#REF!</definedName>
    <definedName name="CTHFLUW1N">#REF!</definedName>
    <definedName name="CTHFLUW2G">#REF!</definedName>
    <definedName name="CTHFLUW2N">#REF!</definedName>
    <definedName name="CTHFLUW3G">#REF!</definedName>
    <definedName name="CTHFLUW3N">#REF!</definedName>
    <definedName name="CTHFLUW4G">#REF!</definedName>
    <definedName name="CTHFLUW4N">#REF!</definedName>
    <definedName name="CTHFLUW5G">#REF!</definedName>
    <definedName name="CTHFLUW5N">#REF!</definedName>
    <definedName name="CTHFLUW6G">#REF!</definedName>
    <definedName name="CTHFLUW6N">#REF!</definedName>
    <definedName name="CTHFLUW7G">#REF!</definedName>
    <definedName name="CTHFLUW7N">#REF!</definedName>
    <definedName name="CTHFLUW8G">#REF!</definedName>
    <definedName name="CTHFLUW8N">#REF!</definedName>
    <definedName name="CTHFLUW9G">#REF!</definedName>
    <definedName name="CTHFLUW9N">#REF!</definedName>
    <definedName name="CTHFMBS1G">#REF!</definedName>
    <definedName name="CTHFMBS1N">#REF!</definedName>
    <definedName name="CTHFMBS2G">#REF!</definedName>
    <definedName name="CTHFMBS2N">#REF!</definedName>
    <definedName name="CTHFMBS3G">#REF!</definedName>
    <definedName name="CTHFMBS3N">#REF!</definedName>
    <definedName name="CTHFMBS4G">#REF!</definedName>
    <definedName name="CTHFMBS4N">#REF!</definedName>
    <definedName name="CTHFMBS5G">#REF!</definedName>
    <definedName name="CTHFMBS5N">#REF!</definedName>
    <definedName name="CTHFMBS6G">#REF!</definedName>
    <definedName name="CTHFMBS6N">#REF!</definedName>
    <definedName name="CTHFMBS7G">#REF!</definedName>
    <definedName name="CTHFMBS7N">#REF!</definedName>
    <definedName name="CTHFMBS8G">#REF!</definedName>
    <definedName name="CTHFMBS8N">#REF!</definedName>
    <definedName name="CTHFMBS9G">#REF!</definedName>
    <definedName name="CTHFMBS9N">#REF!</definedName>
    <definedName name="CTHFMBW1G">#REF!</definedName>
    <definedName name="CTHFMBW1N">#REF!</definedName>
    <definedName name="CTHFMBW2G">#REF!</definedName>
    <definedName name="CTHFMBW3G">#REF!</definedName>
    <definedName name="CTHFMBW4G">#REF!</definedName>
    <definedName name="CTHFMBW4N">#REF!</definedName>
    <definedName name="CTHFMBW5G">#REF!</definedName>
    <definedName name="CTHFMBW5N">#REF!</definedName>
    <definedName name="CTHFMBW6G">#REF!</definedName>
    <definedName name="CTHFMBW6N">#REF!</definedName>
    <definedName name="CTHFMBW7G">#REF!</definedName>
    <definedName name="CTHFMBW7N">#REF!</definedName>
    <definedName name="CTHFMBW8G">#REF!</definedName>
    <definedName name="CTHFMBW8N">#REF!</definedName>
    <definedName name="CTHFMBW9G">#REF!</definedName>
    <definedName name="CTHFMBW9N">#REF!</definedName>
    <definedName name="CTHI1G">#REF!</definedName>
    <definedName name="CTHI1N">#REF!</definedName>
    <definedName name="CTHI2G">#REF!</definedName>
    <definedName name="CTHI2N">#REF!</definedName>
    <definedName name="CTHI3G">#REF!</definedName>
    <definedName name="CTHI3N">#REF!</definedName>
    <definedName name="CTHI4G">#REF!</definedName>
    <definedName name="CTHI4N">#REF!</definedName>
    <definedName name="CTHI5G">#REF!</definedName>
    <definedName name="CTHI5N">#REF!</definedName>
    <definedName name="CTHI6G">#REF!</definedName>
    <definedName name="CTHI6N">#REF!</definedName>
    <definedName name="CTHI7G">#REF!</definedName>
    <definedName name="CTHI7N">#REF!</definedName>
    <definedName name="CTHI8G">#REF!</definedName>
    <definedName name="CTHI8N">#REF!</definedName>
    <definedName name="CTHI9G">#REF!</definedName>
    <definedName name="CTHI9N">#REF!</definedName>
    <definedName name="CTHIL1G">#REF!</definedName>
    <definedName name="CTHIL1N">#REF!</definedName>
    <definedName name="CTHIL2G">#REF!</definedName>
    <definedName name="CTHIL2N">#REF!</definedName>
    <definedName name="CTHIL3G">#REF!</definedName>
    <definedName name="CTHIL3N">#REF!</definedName>
    <definedName name="CTHIL4G">#REF!</definedName>
    <definedName name="CTHIL4N">#REF!</definedName>
    <definedName name="CTHIL5G">#REF!</definedName>
    <definedName name="CTHIL5N">#REF!</definedName>
    <definedName name="CTHIL6G">#REF!</definedName>
    <definedName name="CTHIL6N">#REF!</definedName>
    <definedName name="CTHIL7G">#REF!</definedName>
    <definedName name="CTHIL7N">#REF!</definedName>
    <definedName name="CTHIL8G">#REF!</definedName>
    <definedName name="CTHIL8N">#REF!</definedName>
    <definedName name="CTHIL9G">#REF!</definedName>
    <definedName name="CTHIL9N">#REF!</definedName>
    <definedName name="CTWFL9A11G">#REF!</definedName>
    <definedName name="CTWFL9A13G">#REF!</definedName>
    <definedName name="CTWFL9A15G">#REF!</definedName>
    <definedName name="CTWFL9B11G">#REF!</definedName>
    <definedName name="CTWFL9B13G">#REF!</definedName>
    <definedName name="CTWFL9B15G">#REF!</definedName>
    <definedName name="CTWFL9C11G">#REF!</definedName>
    <definedName name="CTWFL9C13G">#REF!</definedName>
    <definedName name="CTWFL9C15G">#REF!</definedName>
    <definedName name="CTWFLBS11G">#REF!</definedName>
    <definedName name="CTWFLBS13G">#REF!</definedName>
    <definedName name="CTWFLBS15G">#REF!</definedName>
    <definedName name="CTWFLBW11G">#REF!</definedName>
    <definedName name="CTWFLBW13G">#REF!</definedName>
    <definedName name="CTWFLBW15G">#REF!</definedName>
    <definedName name="CTWFLUD11G">#REF!</definedName>
    <definedName name="CTWFLUD13G">#REF!</definedName>
    <definedName name="CTWFLUD15G">#REF!</definedName>
    <definedName name="CTWFLUS11G">#REF!</definedName>
    <definedName name="CTWFLUS13G">#REF!</definedName>
    <definedName name="CTWFLUS15G">#REF!</definedName>
    <definedName name="CTWFLUW11G">#REF!</definedName>
    <definedName name="CTWFLUW13G">#REF!</definedName>
    <definedName name="CTWFLUW15G">#REF!</definedName>
    <definedName name="CTWFMBS11G">#REF!</definedName>
    <definedName name="CTWFMBS13G">#REF!</definedName>
    <definedName name="CTWFMBS15G">#REF!</definedName>
    <definedName name="CTWFMBW11G">#REF!</definedName>
    <definedName name="CTWFMBW13G">#REF!</definedName>
    <definedName name="CTWFMBW15G">#REF!</definedName>
    <definedName name="CTWI11G">#REF!</definedName>
    <definedName name="CTWI13G">#REF!</definedName>
    <definedName name="CTWI15G">#REF!</definedName>
    <definedName name="CTWIL11G">#REF!</definedName>
    <definedName name="CTWIL13G">#REF!</definedName>
    <definedName name="CTWIL15G">#REF!</definedName>
    <definedName name="CTYHFLUD8N">#REF!</definedName>
    <definedName name="CUNPANHI">#REF!</definedName>
    <definedName name="CV" localSheetId="9">#REF!</definedName>
    <definedName name="CV">#REF!</definedName>
    <definedName name="ｃｖｓ" localSheetId="2">#REF!</definedName>
    <definedName name="ｃｖｓ" localSheetId="12">#REF!</definedName>
    <definedName name="ｃｖｓ">#REF!</definedName>
    <definedName name="CVV" localSheetId="9">#REF!</definedName>
    <definedName name="CVV">#REF!</definedName>
    <definedName name="CVVV" localSheetId="9">#REF!</definedName>
    <definedName name="CVVV">#N/A</definedName>
    <definedName name="cxfsf" hidden="1">{"'内訳書'!$A$1:$O$28"}</definedName>
    <definedName name="CYUUTETU">#REF!</definedName>
    <definedName name="cz">#REF!</definedName>
    <definedName name="CZAIRYOUHI">#REF!</definedName>
    <definedName name="czsel">#REF!</definedName>
    <definedName name="Cｺﾝ">#REF!</definedName>
    <definedName name="Cﾀｲﾌﾟ">#REF!</definedName>
    <definedName name="Ｃとりあえ">#REF!</definedName>
    <definedName name="Ｃの1">#REF!</definedName>
    <definedName name="C屋根">#REF!</definedName>
    <definedName name="C仮設">#REF!</definedName>
    <definedName name="C外建">#REF!</definedName>
    <definedName name="C外構">#REF!</definedName>
    <definedName name="c関連">#REF!</definedName>
    <definedName name="c共通仮設">#REF!</definedName>
    <definedName name="Ｃ金額">#REF!</definedName>
    <definedName name="C金属">#REF!</definedName>
    <definedName name="C型枠">#REF!</definedName>
    <definedName name="Ｃ契約">#REF!</definedName>
    <definedName name="Ｃ経費">#REF!</definedName>
    <definedName name="Ｃ経費撤去_器具">#REF!</definedName>
    <definedName name="Ｃ経費撤去_配線">#REF!</definedName>
    <definedName name="C杭">#REF!</definedName>
    <definedName name="Ｃ合計金額">#REF!</definedName>
    <definedName name="C左官">#REF!</definedName>
    <definedName name="C雑">#REF!</definedName>
    <definedName name="Ｃ仕上">#REF!</definedName>
    <definedName name="c諸経費">#REF!</definedName>
    <definedName name="C設1">#REF!</definedName>
    <definedName name="C設2">#REF!</definedName>
    <definedName name="C設3">#REF!</definedName>
    <definedName name="C設4">#REF!</definedName>
    <definedName name="C設5">#REF!</definedName>
    <definedName name="C設6">#REF!</definedName>
    <definedName name="C組積">#REF!</definedName>
    <definedName name="Ｃ総合仮設">#REF!</definedName>
    <definedName name="Ｃ代価">#REF!</definedName>
    <definedName name="Ｃ代価表一覧表" localSheetId="2">#REF!</definedName>
    <definedName name="Ｃ代価表一覧表" localSheetId="12">#REF!</definedName>
    <definedName name="Ｃ代価表一覧表">#REF!</definedName>
    <definedName name="Ｃ代価表一覧表_11" localSheetId="2">#REF!</definedName>
    <definedName name="Ｃ代価表一覧表_11" localSheetId="12">#REF!</definedName>
    <definedName name="Ｃ代価表一覧表_11">#REF!</definedName>
    <definedName name="Ｃ代価表一覧表_12" localSheetId="2">#REF!</definedName>
    <definedName name="Ｃ代価表一覧表_12" localSheetId="12">#REF!</definedName>
    <definedName name="Ｃ代価表一覧表_12">#REF!</definedName>
    <definedName name="Ｃ代価表一覧表_13" localSheetId="2">#REF!</definedName>
    <definedName name="Ｃ代価表一覧表_13" localSheetId="12">#REF!</definedName>
    <definedName name="Ｃ代価表一覧表_13">#REF!</definedName>
    <definedName name="Ｃ代価表一覧表_4" localSheetId="2">#REF!</definedName>
    <definedName name="Ｃ代価表一覧表_4" localSheetId="12">#REF!</definedName>
    <definedName name="Ｃ代価表一覧表_4">#REF!</definedName>
    <definedName name="C断熱">#REF!</definedName>
    <definedName name="Ｃ撤去">#REF!</definedName>
    <definedName name="Ｃ撤去_器具">#REF!</definedName>
    <definedName name="Ｃ撤去_配線">#REF!</definedName>
    <definedName name="C鉄筋">#REF!</definedName>
    <definedName name="C鉄骨">#REF!</definedName>
    <definedName name="C電1">#REF!</definedName>
    <definedName name="C電2">#REF!</definedName>
    <definedName name="C電3">#REF!</definedName>
    <definedName name="C電4">#REF!</definedName>
    <definedName name="C電5">#REF!</definedName>
    <definedName name="C電6">#REF!</definedName>
    <definedName name="C電7">#REF!</definedName>
    <definedName name="C電8">#REF!</definedName>
    <definedName name="C電9">#REF!</definedName>
    <definedName name="C塗装">#REF!</definedName>
    <definedName name="C土">#REF!</definedName>
    <definedName name="C内建">#REF!</definedName>
    <definedName name="C内装">#REF!</definedName>
    <definedName name="c付属棟">#REF!</definedName>
    <definedName name="Ｃ補強">#REF!</definedName>
    <definedName name="c本体">#REF!</definedName>
    <definedName name="C木">#REF!</definedName>
    <definedName name="d" localSheetId="2" hidden="1">#REF!</definedName>
    <definedName name="Ｄ" localSheetId="12">#REF!</definedName>
    <definedName name="D" localSheetId="9">#REF!</definedName>
    <definedName name="Ｄ" localSheetId="5">#N/A</definedName>
    <definedName name="ｄ" localSheetId="0">#REF!</definedName>
    <definedName name="Ｄ">#REF!</definedName>
    <definedName name="D_1">#REF!</definedName>
    <definedName name="D_2">#REF!</definedName>
    <definedName name="Ｄ_8" localSheetId="12">#REF!</definedName>
    <definedName name="Ｄ_8">#REF!</definedName>
    <definedName name="D_DRIVE">#REF!</definedName>
    <definedName name="D_MENU">#REF!</definedName>
    <definedName name="D_VP100地" localSheetId="2">#REF!</definedName>
    <definedName name="D_VP100地" localSheetId="12">#REF!</definedName>
    <definedName name="D_VP100地">#REF!</definedName>
    <definedName name="D_VP125地" localSheetId="2">#REF!</definedName>
    <definedName name="D_VP125地" localSheetId="12">#REF!</definedName>
    <definedName name="D_VP125地">#REF!</definedName>
    <definedName name="D_VP150地" localSheetId="2">#REF!</definedName>
    <definedName name="D_VP150地" localSheetId="12">#REF!</definedName>
    <definedName name="D_VP150地">#REF!</definedName>
    <definedName name="D_VP50地" localSheetId="2">#REF!</definedName>
    <definedName name="D_VP50地" localSheetId="12">#REF!</definedName>
    <definedName name="D_VP50地">#REF!</definedName>
    <definedName name="D_VP65地" localSheetId="2">#REF!</definedName>
    <definedName name="D_VP65地" localSheetId="12">#REF!</definedName>
    <definedName name="D_VP65地">#REF!</definedName>
    <definedName name="D_VP80地" localSheetId="2">#REF!</definedName>
    <definedName name="D_VP80地" localSheetId="12">#REF!</definedName>
    <definedName name="D_VP80地">#REF!</definedName>
    <definedName name="D_新規保存">#REF!</definedName>
    <definedName name="D_特定工事">#N/A</definedName>
    <definedName name="D10F">#REF!</definedName>
    <definedName name="D12AFMN">#REF!</definedName>
    <definedName name="D12TN">#REF!</definedName>
    <definedName name="D13F">#REF!</definedName>
    <definedName name="D16F">#REF!</definedName>
    <definedName name="D19F">#REF!</definedName>
    <definedName name="D22F">#REF!</definedName>
    <definedName name="D25F">#REF!</definedName>
    <definedName name="D29F">#REF!</definedName>
    <definedName name="D2D">#REF!</definedName>
    <definedName name="D32F">#REF!</definedName>
    <definedName name="D40N">#REF!</definedName>
    <definedName name="D40U">#REF!</definedName>
    <definedName name="D40Y">#REF!</definedName>
    <definedName name="D40Z">#REF!</definedName>
    <definedName name="D45N">#REF!</definedName>
    <definedName name="D45U">#REF!</definedName>
    <definedName name="D45Y">#REF!</definedName>
    <definedName name="D45Z">#REF!</definedName>
    <definedName name="D50N">#REF!</definedName>
    <definedName name="D50U">#REF!</definedName>
    <definedName name="D50Y">#REF!</definedName>
    <definedName name="D50Z">#REF!</definedName>
    <definedName name="D60N">#REF!</definedName>
    <definedName name="D60U">#REF!</definedName>
    <definedName name="D60Y">#REF!</definedName>
    <definedName name="D60Z">#REF!</definedName>
    <definedName name="D70N">#REF!</definedName>
    <definedName name="D70U">#REF!</definedName>
    <definedName name="D70Y">#REF!</definedName>
    <definedName name="D70Z">#REF!</definedName>
    <definedName name="D8AFD">#REF!</definedName>
    <definedName name="D8AFMD">#REF!</definedName>
    <definedName name="D8AFMTN">#REF!</definedName>
    <definedName name="D8AJD">#REF!</definedName>
    <definedName name="D8TD">#REF!</definedName>
    <definedName name="D8TN">#REF!</definedName>
    <definedName name="DA">#REF!</definedName>
    <definedName name="DAI" localSheetId="2">#REF!</definedName>
    <definedName name="DAI" localSheetId="12">#REF!</definedName>
    <definedName name="DAI">#REF!</definedName>
    <definedName name="daika" localSheetId="2">#REF!</definedName>
    <definedName name="daika" localSheetId="12">#REF!</definedName>
    <definedName name="Daika" localSheetId="9">#REF!</definedName>
    <definedName name="daika" localSheetId="0">#REF!</definedName>
    <definedName name="daika">#REF!</definedName>
    <definedName name="Daika_kingaku" localSheetId="9">#REF!</definedName>
    <definedName name="Daika_kingaku">#REF!</definedName>
    <definedName name="daika1">#REF!</definedName>
    <definedName name="DATA" localSheetId="2">#REF!</definedName>
    <definedName name="data" localSheetId="12">#REF!</definedName>
    <definedName name="DATA" localSheetId="0">#REF!</definedName>
    <definedName name="DATA">#REF!</definedName>
    <definedName name="data_count" localSheetId="2">#REF!</definedName>
    <definedName name="data_count" localSheetId="12">#REF!</definedName>
    <definedName name="data_count" localSheetId="0">#REF!</definedName>
    <definedName name="data_count">#REF!</definedName>
    <definedName name="DATA1" localSheetId="2">#REF!</definedName>
    <definedName name="DATA1" localSheetId="12">#REF!</definedName>
    <definedName name="DATA1">#REF!</definedName>
    <definedName name="DATA2" localSheetId="2">#REF!</definedName>
    <definedName name="DATA2" localSheetId="12">#REF!</definedName>
    <definedName name="DATA2">#REF!</definedName>
    <definedName name="DATA3" localSheetId="2">#REF!</definedName>
    <definedName name="DATA3">#REF!</definedName>
    <definedName name="DATA4" localSheetId="2">#REF!</definedName>
    <definedName name="DATA4">#REF!</definedName>
    <definedName name="DATA5" localSheetId="2">#REF!</definedName>
    <definedName name="DATA5">#REF!</definedName>
    <definedName name="DATA6" localSheetId="2">#REF!</definedName>
    <definedName name="DATA6">#REF!</definedName>
    <definedName name="DATA7" localSheetId="2">#REF!</definedName>
    <definedName name="DATA7">#REF!</definedName>
    <definedName name="DATA8" localSheetId="2">#REF!</definedName>
    <definedName name="DATA8">#REF!</definedName>
    <definedName name="DATA9" localSheetId="2">#REF!</definedName>
    <definedName name="DATA9">#REF!</definedName>
    <definedName name="_xlnm.Database" localSheetId="2" hidden="1">#REF!</definedName>
    <definedName name="_xlnm.Database" localSheetId="12" hidden="1">#REF!</definedName>
    <definedName name="_xlnm.Database" localSheetId="9">#REF!</definedName>
    <definedName name="_xlnm.Database" localSheetId="5" hidden="1">#REF!</definedName>
    <definedName name="_xlnm.Database" localSheetId="0">#REF!</definedName>
    <definedName name="_xlnm.Database" hidden="1">#REF!</definedName>
    <definedName name="Database_MI" localSheetId="2">#REF!</definedName>
    <definedName name="Database_MI" localSheetId="12">#REF!</definedName>
    <definedName name="Database_MI" localSheetId="5">#N/A</definedName>
    <definedName name="Database_MI" localSheetId="0">#REF!</definedName>
    <definedName name="Database_MI">#REF!</definedName>
    <definedName name="Database_MI_8" localSheetId="2">#REF!</definedName>
    <definedName name="Database_MI_8" localSheetId="12">#REF!</definedName>
    <definedName name="Database_MI_8" localSheetId="0">#REF!</definedName>
    <definedName name="Database_MI_8">#REF!</definedName>
    <definedName name="Database1" localSheetId="9">#REF!</definedName>
    <definedName name="Database1">#REF!</definedName>
    <definedName name="Database2">#REF!</definedName>
    <definedName name="databaseのcopy元" localSheetId="2">#REF!</definedName>
    <definedName name="databaseのcopy元" localSheetId="12">#REF!</definedName>
    <definedName name="databaseのcopy元">#REF!</definedName>
    <definedName name="databaseのcopy先" localSheetId="2">#REF!</definedName>
    <definedName name="databaseのcopy先" localSheetId="12">#REF!</definedName>
    <definedName name="databaseのcopy先">#REF!</definedName>
    <definedName name="Databese">#REF!</definedName>
    <definedName name="date" localSheetId="2">#REF!</definedName>
    <definedName name="date" localSheetId="12">#REF!</definedName>
    <definedName name="DATE" localSheetId="9">#REF!</definedName>
    <definedName name="date" localSheetId="5">#REF!</definedName>
    <definedName name="date" localSheetId="0">#REF!</definedName>
    <definedName name="date">#REF!</definedName>
    <definedName name="datebase" localSheetId="2">#REF!</definedName>
    <definedName name="datebase" localSheetId="12">#REF!</definedName>
    <definedName name="datebase" localSheetId="5">#REF!</definedName>
    <definedName name="datebase" localSheetId="0">#REF!</definedName>
    <definedName name="datebase">#REF!</definedName>
    <definedName name="Day">#REF!</definedName>
    <definedName name="ＤＢ">#REF!</definedName>
    <definedName name="dbababaaaaaaaaaaaaaaaaaaaaa" hidden="1">#REF!</definedName>
    <definedName name="DCK" localSheetId="9">#REF!</definedName>
    <definedName name="DCK">#REF!</definedName>
    <definedName name="dd" localSheetId="2" hidden="1">{"'内訳書'!$A$1:$O$28"}</definedName>
    <definedName name="dd" localSheetId="12" hidden="1">{"'内訳書'!$A$1:$O$28"}</definedName>
    <definedName name="ｄｄ" localSheetId="9">#REF!</definedName>
    <definedName name="dd" localSheetId="5" hidden="1">{"'内訳書'!$A$1:$O$28"}</definedName>
    <definedName name="dd" localSheetId="0" hidden="1">{"'内訳書'!$A$1:$O$28"}</definedName>
    <definedName name="dd" hidden="1">{"'内訳書'!$A$1:$O$28"}</definedName>
    <definedName name="DDD" localSheetId="9">#REF!</definedName>
    <definedName name="DDD">#REF!</definedName>
    <definedName name="DDDD" localSheetId="2">#REF!</definedName>
    <definedName name="ｄｄｄｄ" localSheetId="12">#REF!</definedName>
    <definedName name="dddd" localSheetId="0">#REF!</definedName>
    <definedName name="DDDD">#REF!</definedName>
    <definedName name="ｄｄｄｄｄｄｄ" localSheetId="9">#REF!</definedName>
    <definedName name="ｄｄｄｄｄｄｄ">#REF!</definedName>
    <definedName name="DDDDDDDD" localSheetId="2">#REF!</definedName>
    <definedName name="DDDDDDDD" localSheetId="12">#REF!</definedName>
    <definedName name="DDDDDDDD" localSheetId="0">#REF!</definedName>
    <definedName name="DDDDDDDD">#REF!</definedName>
    <definedName name="DDDDDDDDDDDD" localSheetId="2">#REF!</definedName>
    <definedName name="DDDDDDDDDDDD" localSheetId="12">#REF!</definedName>
    <definedName name="DDDDDDDDDDDD" localSheetId="0">#REF!</definedName>
    <definedName name="DDDDDDDDDDDD">#REF!</definedName>
    <definedName name="ｄｄｄｄｄｄｄｄｄｄｄｄｄｄｄｄｄｄ" localSheetId="9">#REF!</definedName>
    <definedName name="ｄｄｄｄｄｄｄｄｄｄｄｄｄｄｄｄｄｄ">#REF!</definedName>
    <definedName name="ｄｄｄｄｄｄｄｄｄｄｄｄｄｄｄｄｄｄｄｄｄｄ" localSheetId="9">#REF!</definedName>
    <definedName name="ｄｄｄｄｄｄｄｄｄｄｄｄｄｄｄｄｄｄｄｄｄｄ">#REF!</definedName>
    <definedName name="ddf" localSheetId="12">#REF!</definedName>
    <definedName name="ddf" localSheetId="0">#REF!</definedName>
    <definedName name="ddf">#REF!</definedName>
    <definedName name="ddh">#REF!</definedName>
    <definedName name="DE">#REF!</definedName>
    <definedName name="deed" localSheetId="2" hidden="1">{"'内訳書'!$A$1:$O$28"}</definedName>
    <definedName name="deed" localSheetId="12" hidden="1">{"'内訳書'!$A$1:$O$28"}</definedName>
    <definedName name="deed" localSheetId="9" hidden="1">{"'内訳書'!$A$1:$O$28"}</definedName>
    <definedName name="deed" localSheetId="5" hidden="1">{"'内訳書'!$A$1:$O$28"}</definedName>
    <definedName name="deed" localSheetId="0" hidden="1">{"'内訳書'!$A$1:$O$28"}</definedName>
    <definedName name="deed" hidden="1">{"'内訳書'!$A$1:$O$28"}</definedName>
    <definedName name="deed1" localSheetId="2" hidden="1">{"'内訳書'!$A$1:$O$28"}</definedName>
    <definedName name="deed1" localSheetId="12" hidden="1">{"'内訳書'!$A$1:$O$28"}</definedName>
    <definedName name="deed1" localSheetId="5" hidden="1">{"'内訳書'!$A$1:$O$28"}</definedName>
    <definedName name="deed1" localSheetId="0" hidden="1">{"'内訳書'!$A$1:$O$28"}</definedName>
    <definedName name="deed1" hidden="1">{"'内訳書'!$A$1:$O$28"}</definedName>
    <definedName name="default_掛率">#REF!</definedName>
    <definedName name="deffre" localSheetId="12">#REF!</definedName>
    <definedName name="deffre" localSheetId="0">#REF!</definedName>
    <definedName name="deffre">#REF!</definedName>
    <definedName name="DEGUTI" localSheetId="9">#REF!</definedName>
    <definedName name="DEGUTI">#REF!</definedName>
    <definedName name="DELHB" localSheetId="2">#REF!</definedName>
    <definedName name="DELHB" localSheetId="12">#REF!</definedName>
    <definedName name="DELHB" localSheetId="0">#REF!</definedName>
    <definedName name="DELHB">#REF!</definedName>
    <definedName name="DELHB1" localSheetId="2">#REF!</definedName>
    <definedName name="DELHB1" localSheetId="0">#REF!</definedName>
    <definedName name="DELHB1">#REF!</definedName>
    <definedName name="DENKC">#REF!</definedName>
    <definedName name="DENKD">#REF!</definedName>
    <definedName name="DENKN">#REF!</definedName>
    <definedName name="DENKSUM">#REF!</definedName>
    <definedName name="DENKSUMA">#REF!</definedName>
    <definedName name="dennki">#REF!</definedName>
    <definedName name="df" localSheetId="12">#REF!</definedName>
    <definedName name="df" localSheetId="0">#REF!</definedName>
    <definedName name="df">#REF!</definedName>
    <definedName name="dfd">#N/A</definedName>
    <definedName name="dfdf" hidden="1">{#N/A,#N/A,FALSE,"内訳"}</definedName>
    <definedName name="ｄｆｆｔ" localSheetId="2">#REF!,#REF!,#REF!,#REF!,#REF!,#REF!,#REF!,#REF!</definedName>
    <definedName name="ｄｆｆｔ" localSheetId="12">#REF!,#REF!,#REF!,#REF!,#REF!,#REF!,#REF!,#REF!</definedName>
    <definedName name="ｄｆｆｔ" localSheetId="0">#REF!,#REF!,#REF!,#REF!,#REF!,#REF!,#REF!,#REF!</definedName>
    <definedName name="ｄｆｆｔ">#REF!,#REF!,#REF!,#REF!,#REF!,#REF!,#REF!,#REF!</definedName>
    <definedName name="dfg">#N/A</definedName>
    <definedName name="dfnhdsar">#REF!</definedName>
    <definedName name="ｄｆｓｄｆ" localSheetId="9">#REF!</definedName>
    <definedName name="ｄｆｓｄｆ">#REF!</definedName>
    <definedName name="ＤＦＶＲＴ">#REF!</definedName>
    <definedName name="dgfhrtnh" hidden="1">{"'内訳書'!$A$1:$O$28"}</definedName>
    <definedName name="dgiukrmf">#REF!</definedName>
    <definedName name="ｄｈ">#REF!</definedName>
    <definedName name="ｄｈｊｔじぇｙ" localSheetId="9">#REF!</definedName>
    <definedName name="ｄｈｊｔじぇｙ">#N/A</definedName>
    <definedName name="DIR">#REF!</definedName>
    <definedName name="djdft">#REF!</definedName>
    <definedName name="ｄｊｄｊｙｄ" localSheetId="9">#REF!</definedName>
    <definedName name="ｄｊｄｊｙｄ">#N/A</definedName>
    <definedName name="ｄｊｋｄｊｋ" localSheetId="9">#REF!</definedName>
    <definedName name="ｄｊｋｄｊｋ">#N/A</definedName>
    <definedName name="ｄｊｋｇｆ" localSheetId="9">#REF!</definedName>
    <definedName name="ｄｊｋｇｆ">#N/A</definedName>
    <definedName name="ｄｊｋぢゅｊｋ" localSheetId="9">#REF!</definedName>
    <definedName name="ｄｊｋぢゅｊｋ">#N/A</definedName>
    <definedName name="DJSUM">#REF!</definedName>
    <definedName name="ｄｊｔｊ" localSheetId="9">#REF!</definedName>
    <definedName name="ｄｊｔｊ">#N/A</definedName>
    <definedName name="ｄｊｙｊｄｙｋ" localSheetId="9">#REF!</definedName>
    <definedName name="ｄｊｙｊｄｙｋ">#N/A</definedName>
    <definedName name="ｄｊきゅｋぃうｌ" localSheetId="9">#REF!</definedName>
    <definedName name="ｄｊきゅｋぃうｌ">#REF!</definedName>
    <definedName name="DK" localSheetId="9">#REF!</definedName>
    <definedName name="DK">#REF!</definedName>
    <definedName name="ｄｋｄ">#REF!</definedName>
    <definedName name="ｄｋｄｆっｋ" localSheetId="9">#REF!</definedName>
    <definedName name="ｄｋｄｆっｋ">#REF!</definedName>
    <definedName name="DKEI">#REF!</definedName>
    <definedName name="DKSUM">#REF!</definedName>
    <definedName name="ｄｋｘｓｙ" localSheetId="9">#REF!</definedName>
    <definedName name="ｄｋｘｓｙ">#N/A</definedName>
    <definedName name="ｄｍくｄ" localSheetId="9">#REF!</definedName>
    <definedName name="ｄｍくｄ">#N/A</definedName>
    <definedName name="do">#REF!</definedName>
    <definedName name="doboku">#REF!</definedName>
    <definedName name="DOKO">#REF!</definedName>
    <definedName name="DOKOU">#REF!</definedName>
    <definedName name="DOUKANN">#REF!</definedName>
    <definedName name="ｄｑ" localSheetId="2">#REF!</definedName>
    <definedName name="ｄｑ" localSheetId="12">#REF!</definedName>
    <definedName name="ｄｑ" localSheetId="0">#REF!</definedName>
    <definedName name="ｄｑ">#REF!</definedName>
    <definedName name="dqefwef">#REF!</definedName>
    <definedName name="DRAW">#REF!</definedName>
    <definedName name="ｄｒｒｄ" localSheetId="2">#REF!</definedName>
    <definedName name="ｄｒｒｄ" localSheetId="12">#REF!</definedName>
    <definedName name="ｄｒｒｄ" localSheetId="0">#REF!</definedName>
    <definedName name="ｄｒｒｄ">#REF!</definedName>
    <definedName name="ｄｒｓｔｙｔ" localSheetId="9">#REF!</definedName>
    <definedName name="ｄｒｓｔｙｔ">#REF!</definedName>
    <definedName name="ｄｒせ" localSheetId="2">#REF!</definedName>
    <definedName name="ｄｒせ" localSheetId="12">#REF!</definedName>
    <definedName name="ｄｒせ" localSheetId="0">#REF!</definedName>
    <definedName name="ｄｒせ">#REF!</definedName>
    <definedName name="ｄｓ">#N/A</definedName>
    <definedName name="dsbfgbnghnjxdfd">#REF!</definedName>
    <definedName name="ｄｓｇｓｄｇ" localSheetId="2" hidden="1">#REF!</definedName>
    <definedName name="ｄｓｇｓｄｇ" localSheetId="12" hidden="1">#REF!</definedName>
    <definedName name="ｄｓｇｓｄｇ" localSheetId="5" hidden="1">#REF!</definedName>
    <definedName name="ｄｓｇｓｄｇ" hidden="1">#REF!</definedName>
    <definedName name="dskaokao">#REF!</definedName>
    <definedName name="dsss">#REF!</definedName>
    <definedName name="ｄｓが" localSheetId="12">#REF!</definedName>
    <definedName name="ｄｓが" localSheetId="0">#REF!</definedName>
    <definedName name="ｄｓが">#REF!</definedName>
    <definedName name="dtbtt">#REF!</definedName>
    <definedName name="dtgughiwaef">#REF!</definedName>
    <definedName name="ｄｔｊｋｙ" localSheetId="9">#REF!</definedName>
    <definedName name="ｄｔｊｋｙ">#N/A</definedName>
    <definedName name="dtyhdth" hidden="1">{"'内訳書'!$A$1:$O$28"}</definedName>
    <definedName name="dum" hidden="1">{#N/A,#N/A,FALSE,"土量集計";#N/A,#N/A,FALSE,"ＰＡ土量";#N/A,#N/A,FALSE,"ＩＣ土量";#N/A,#N/A,FALSE,"Ｂ区間土量";#N/A,#N/A,FALSE,"法面集計";#N/A,#N/A,FALSE,"ＰＡ法面";#N/A,#N/A,FALSE,"ＩＣ法面";#N/A,#N/A,FALSE,"Ｂ区間法面"}</definedName>
    <definedName name="DUMMY">#REF!</definedName>
    <definedName name="ｄｗｄｓｘ">#REF!</definedName>
    <definedName name="dyu">#REF!,#REF!</definedName>
    <definedName name="ｄｙっｊｓｗ" localSheetId="9">#REF!</definedName>
    <definedName name="ｄｙっｊｓｗ">#REF!</definedName>
    <definedName name="ｄｚすｔ" localSheetId="9">#REF!</definedName>
    <definedName name="ｄｚすｔ">#N/A</definedName>
    <definedName name="ｄうぇ" localSheetId="9">#REF!</definedName>
    <definedName name="ｄうぇ">#N/A</definedName>
    <definedName name="ｄきゅ" localSheetId="9">#REF!</definedName>
    <definedName name="ｄきゅ">#N/A</definedName>
    <definedName name="dくと３２" localSheetId="9">#REF!</definedName>
    <definedName name="dくと３２">#REF!</definedName>
    <definedName name="ｄげｒ">#REF!</definedName>
    <definedName name="ｄさ">#REF!</definedName>
    <definedName name="Dﾀｲﾌﾟ">#REF!</definedName>
    <definedName name="e" localSheetId="2" hidden="1">#REF!</definedName>
    <definedName name="e" localSheetId="12">#REF!</definedName>
    <definedName name="E" localSheetId="9">#REF!</definedName>
    <definedName name="e" localSheetId="5">#N/A</definedName>
    <definedName name="e" localSheetId="0">#REF!</definedName>
    <definedName name="e">#REF!</definedName>
    <definedName name="E_?__QQQ_">#REF!</definedName>
    <definedName name="E_1">#REF!</definedName>
    <definedName name="E_2">#N/A</definedName>
    <definedName name="E_印刷">#REF!</definedName>
    <definedName name="E_建築総合仮設">#N/A</definedName>
    <definedName name="ecsc">#REF!</definedName>
    <definedName name="ED" localSheetId="9">#REF!</definedName>
    <definedName name="ED">#REF!</definedName>
    <definedName name="edf" localSheetId="9">#REF!</definedName>
    <definedName name="edf">#N/A</definedName>
    <definedName name="edfrqerq" localSheetId="0">#REF!</definedName>
    <definedName name="edfrqerq">#REF!</definedName>
    <definedName name="ee" localSheetId="2" hidden="1">{"'内訳書'!$A$1:$O$28"}</definedName>
    <definedName name="ee" localSheetId="12" hidden="1">{"'内訳書'!$A$1:$O$28"}</definedName>
    <definedName name="EE" localSheetId="9">#REF!</definedName>
    <definedName name="ee" localSheetId="5" hidden="1">{"'内訳書'!$A$1:$O$28"}</definedName>
    <definedName name="ee" localSheetId="0" hidden="1">{"'内訳書'!$A$1:$O$28"}</definedName>
    <definedName name="ee" hidden="1">{"'内訳書'!$A$1:$O$28"}</definedName>
    <definedName name="EEE">#REF!</definedName>
    <definedName name="EEEE" localSheetId="2">#REF!</definedName>
    <definedName name="EEEE" localSheetId="12">#REF!</definedName>
    <definedName name="EEEE">#REF!</definedName>
    <definedName name="EEEEE" localSheetId="9">#REF!</definedName>
    <definedName name="EEEEE">#REF!</definedName>
    <definedName name="eeeeeeeeeee">#REF!</definedName>
    <definedName name="eeeeeeeeeeeee">#REF!</definedName>
    <definedName name="eeeeeef">#REF!</definedName>
    <definedName name="EF" localSheetId="9">#REF!</definedName>
    <definedName name="EF">#REF!</definedName>
    <definedName name="efv" localSheetId="9">#REF!</definedName>
    <definedName name="efv">#N/A</definedName>
    <definedName name="eisei">#REF!</definedName>
    <definedName name="ej" localSheetId="9">#REF!</definedName>
    <definedName name="ej">#REF!</definedName>
    <definedName name="ekimyn" localSheetId="2">#REF!</definedName>
    <definedName name="ekimyn" localSheetId="0">#REF!</definedName>
    <definedName name="ekimyn">#REF!</definedName>
    <definedName name="ELINE">#REF!</definedName>
    <definedName name="ELO38A">#REF!</definedName>
    <definedName name="ELO38C">#REF!</definedName>
    <definedName name="ELO38D">#REF!</definedName>
    <definedName name="EM_AE" localSheetId="9">#REF!</definedName>
    <definedName name="EM_AE">#REF!</definedName>
    <definedName name="EM_CCP_AP">#REF!</definedName>
    <definedName name="EM_CE" localSheetId="9">#REF!</definedName>
    <definedName name="EM_CE">#REF!</definedName>
    <definedName name="EM_CE_T">#REF!</definedName>
    <definedName name="EM_CEE" localSheetId="9">#REF!</definedName>
    <definedName name="EM_CEE">#REF!</definedName>
    <definedName name="EM_CEE_Ｓ" localSheetId="9">#REF!</definedName>
    <definedName name="EM_CEE_Ｓ">#REF!</definedName>
    <definedName name="EM_CET" localSheetId="9">#REF!</definedName>
    <definedName name="EM_CET">#REF!</definedName>
    <definedName name="EM_EEF" localSheetId="9">#REF!</definedName>
    <definedName name="EM_EEF">#REF!</definedName>
    <definedName name="EM_FCPEE" localSheetId="9">#REF!</definedName>
    <definedName name="EM_FCPEE">#REF!</definedName>
    <definedName name="EM_FCPEE_S" localSheetId="9">#REF!</definedName>
    <definedName name="EM_FCPEE_S">#REF!</definedName>
    <definedName name="EM_FCPEES">#REF!</definedName>
    <definedName name="EM_FP_C">#REF!</definedName>
    <definedName name="EM_HP" localSheetId="9">#REF!</definedName>
    <definedName name="EM_HP">#REF!</definedName>
    <definedName name="EM_IE">#REF!</definedName>
    <definedName name="EM_TKEE">#REF!</definedName>
    <definedName name="EM_UTP">#REF!</definedName>
    <definedName name="EM電線" localSheetId="9">#REF!</definedName>
    <definedName name="EM電線">#REF!</definedName>
    <definedName name="EM電線その2" localSheetId="9">#REF!</definedName>
    <definedName name="EM電線その2">#REF!</definedName>
    <definedName name="EN">#REF!</definedName>
    <definedName name="END" localSheetId="2">#REF!</definedName>
    <definedName name="END" localSheetId="5">#N/A</definedName>
    <definedName name="END" localSheetId="0">#REF!</definedName>
    <definedName name="END">#REF!</definedName>
    <definedName name="ENDOU" localSheetId="9">#REF!</definedName>
    <definedName name="ENDOU">#REF!</definedName>
    <definedName name="ENKAKU" localSheetId="9">#REF!</definedName>
    <definedName name="ENKAKU">#REF!</definedName>
    <definedName name="ENKYOKU" localSheetId="9">#REF!</definedName>
    <definedName name="ENKYOKU">#REF!</definedName>
    <definedName name="ENTOTU" localSheetId="9">#REF!</definedName>
    <definedName name="ENTOTU">#REF!</definedName>
    <definedName name="entry_date" localSheetId="2">#REF!</definedName>
    <definedName name="entry_date" localSheetId="12">#REF!</definedName>
    <definedName name="entry_date">#REF!</definedName>
    <definedName name="EO_?__">#REF!</definedName>
    <definedName name="EPSON">#REF!</definedName>
    <definedName name="ＥＱ">#REF!</definedName>
    <definedName name="eqw" localSheetId="12">#REF!</definedName>
    <definedName name="eqw" localSheetId="9">#REF!</definedName>
    <definedName name="eqw" localSheetId="0">#REF!</definedName>
    <definedName name="eqw">#REF!</definedName>
    <definedName name="er" localSheetId="2">#REF!</definedName>
    <definedName name="er" localSheetId="12">#REF!</definedName>
    <definedName name="er" localSheetId="0">#REF!</definedName>
    <definedName name="er">#REF!</definedName>
    <definedName name="ERASE" localSheetId="2">#REF!</definedName>
    <definedName name="ERASE" localSheetId="12">#REF!</definedName>
    <definedName name="ERASE" localSheetId="0">#REF!</definedName>
    <definedName name="ERASE">#REF!</definedName>
    <definedName name="ere" localSheetId="12">#REF!</definedName>
    <definedName name="ere" localSheetId="0">#REF!</definedName>
    <definedName name="ere">#REF!</definedName>
    <definedName name="eree" hidden="1">{#N/A,#N/A,FALSE,"内訳"}</definedName>
    <definedName name="ERR">#REF!</definedName>
    <definedName name="ert" localSheetId="2">#REF!</definedName>
    <definedName name="ert" localSheetId="12">#REF!</definedName>
    <definedName name="ert" localSheetId="0">#REF!</definedName>
    <definedName name="ert">#REF!</definedName>
    <definedName name="ES" localSheetId="9">#REF!</definedName>
    <definedName name="ES">#N/A</definedName>
    <definedName name="EST_1" localSheetId="2">#REF!</definedName>
    <definedName name="EST_1" localSheetId="12">#REF!</definedName>
    <definedName name="EST_1" localSheetId="0">#REF!</definedName>
    <definedName name="EST_1">#REF!</definedName>
    <definedName name="EST_2" localSheetId="2">#REF!</definedName>
    <definedName name="EST_2" localSheetId="12">#REF!</definedName>
    <definedName name="EST_2" localSheetId="0">#REF!</definedName>
    <definedName name="EST_2">#REF!</definedName>
    <definedName name="ESTTL_1" localSheetId="2">#REF!</definedName>
    <definedName name="ESTTL_1" localSheetId="12">#REF!</definedName>
    <definedName name="ESTTL_1" localSheetId="0">#REF!</definedName>
    <definedName name="ESTTL_1">#REF!</definedName>
    <definedName name="ESTTL_2" localSheetId="2">#REF!</definedName>
    <definedName name="ESTTL_2">#REF!</definedName>
    <definedName name="EV">#REF!</definedName>
    <definedName name="evrtbg">#REF!</definedName>
    <definedName name="ew">#REF!</definedName>
    <definedName name="ewd" hidden="1">{#N/A,#N/A,FALSE,"内訳"}</definedName>
    <definedName name="Excel_BuiltIn_Criteria" localSheetId="12">#REF!</definedName>
    <definedName name="Excel_BuiltIn_Criteria">#REF!</definedName>
    <definedName name="Excel_BuiltIn_Criteria_8" localSheetId="12">#REF!</definedName>
    <definedName name="Excel_BuiltIn_Criteria_8" localSheetId="0">#REF!</definedName>
    <definedName name="Excel_BuiltIn_Criteria_8">#REF!</definedName>
    <definedName name="Excel_BuiltIn_Database" localSheetId="12">#REF!</definedName>
    <definedName name="Excel_BuiltIn_Database" localSheetId="0">#REF!</definedName>
    <definedName name="Excel_BuiltIn_Database">#REF!</definedName>
    <definedName name="Excel_BuiltIn_Database_8" localSheetId="12">#REF!</definedName>
    <definedName name="Excel_BuiltIn_Database_8" localSheetId="0">#REF!</definedName>
    <definedName name="Excel_BuiltIn_Database_8">#REF!</definedName>
    <definedName name="Excel_BuiltIn_Extract" localSheetId="2">#REF!</definedName>
    <definedName name="Excel_BuiltIn_Extract" localSheetId="12">#REF!</definedName>
    <definedName name="Excel_BuiltIn_Extract" localSheetId="0">#REF!</definedName>
    <definedName name="Excel_BuiltIn_Extract">#REF!</definedName>
    <definedName name="Excel_BuiltIn_Extract_8" localSheetId="12">#REF!</definedName>
    <definedName name="Excel_BuiltIn_Extract_8" localSheetId="0">#REF!</definedName>
    <definedName name="Excel_BuiltIn_Extract_8">#REF!</definedName>
    <definedName name="Excel_BuiltIn_Print_Area" localSheetId="2">#REF!</definedName>
    <definedName name="Excel_BuiltIn_Print_Area" localSheetId="12">#REF!</definedName>
    <definedName name="Excel_BuiltIn_Print_Area" localSheetId="0">#REF!</definedName>
    <definedName name="Excel_BuiltIn_Print_Area">#REF!</definedName>
    <definedName name="Excel_BuiltIn_Print_Titles" localSheetId="2">#REF!</definedName>
    <definedName name="Excel_BuiltIn_Print_Titles" localSheetId="12">#REF!</definedName>
    <definedName name="Excel_BuiltIn_Print_Titles" localSheetId="0">#REF!</definedName>
    <definedName name="Excel_BuiltIn_Print_Titles">#REF!</definedName>
    <definedName name="Excel_BuiltIn_Recorder" localSheetId="2">#REF!</definedName>
    <definedName name="Excel_BuiltIn_Recorder" localSheetId="12">#REF!</definedName>
    <definedName name="Excel_BuiltIn_Recorder" localSheetId="0">#REF!</definedName>
    <definedName name="Excel_BuiltIn_Recorder">#REF!</definedName>
    <definedName name="EXIT">#REF!</definedName>
    <definedName name="ＥＸＰ仕上">#REF!</definedName>
    <definedName name="ＥＸＰ撤去">#REF!</definedName>
    <definedName name="ＥＸＰ補強">#REF!</definedName>
    <definedName name="_xlnm.Extract" localSheetId="2">#REF!</definedName>
    <definedName name="_xlnm.Extract" localSheetId="12">#REF!</definedName>
    <definedName name="_xlnm.Extract" localSheetId="9">#REF!</definedName>
    <definedName name="_xlnm.Extract" localSheetId="5">#N/A</definedName>
    <definedName name="_xlnm.Extract" localSheetId="0">#REF!</definedName>
    <definedName name="_xlnm.Extract">#REF!</definedName>
    <definedName name="Extract_MI" localSheetId="2">#REF!</definedName>
    <definedName name="Extract_MI" localSheetId="12">#REF!</definedName>
    <definedName name="Extract_MI" localSheetId="5">#N/A</definedName>
    <definedName name="Extract_MI" localSheetId="0">#REF!</definedName>
    <definedName name="Extract_MI">#REF!</definedName>
    <definedName name="Extract_MI_8" localSheetId="2">#REF!</definedName>
    <definedName name="Extract_MI_8" localSheetId="12">#REF!</definedName>
    <definedName name="Extract_MI_8" localSheetId="0">#REF!</definedName>
    <definedName name="Extract_MI_8">#REF!</definedName>
    <definedName name="Extract5" localSheetId="9">#REF!</definedName>
    <definedName name="Extract5">#REF!</definedName>
    <definedName name="Extract6">#REF!</definedName>
    <definedName name="Eﾀｲﾌﾟ">#REF!</definedName>
    <definedName name="E番地移動">#REF!</definedName>
    <definedName name="E番地記憶">#REF!</definedName>
    <definedName name="f" localSheetId="2">#REF!</definedName>
    <definedName name="F" localSheetId="9">#REF!</definedName>
    <definedName name="f" localSheetId="5">#N/A</definedName>
    <definedName name="f">#REF!</definedName>
    <definedName name="F_1">#REF!</definedName>
    <definedName name="F_2">#REF!</definedName>
    <definedName name="F_3">#REF!</definedName>
    <definedName name="F_印刷設定">#REF!</definedName>
    <definedName name="F_建築諸経費">#N/A</definedName>
    <definedName name="Ｆ・ＦＥＰ管">#REF!</definedName>
    <definedName name="Ｆ２電線管">#REF!</definedName>
    <definedName name="FAKSUM">#REF!</definedName>
    <definedName name="ＦＡＫＳＵＭＡ">#REF!</definedName>
    <definedName name="ＦＡＮＫ１">#REF!</definedName>
    <definedName name="FANK1N">#REF!</definedName>
    <definedName name="ＦＡＮＫ２">#REF!</definedName>
    <definedName name="FANK2N">#REF!</definedName>
    <definedName name="ＦＡＮＫ３">#REF!</definedName>
    <definedName name="FANK3N">#REF!</definedName>
    <definedName name="FANK4N">#REF!</definedName>
    <definedName name="fasfas" localSheetId="2" hidden="1">#REF!</definedName>
    <definedName name="fasfas" hidden="1">#REF!</definedName>
    <definedName name="FAX8.15" localSheetId="2">#REF!</definedName>
    <definedName name="FAX8.15" localSheetId="12">#REF!</definedName>
    <definedName name="FAX8.15" localSheetId="5">#REF!</definedName>
    <definedName name="FAX8.15" localSheetId="0">#REF!</definedName>
    <definedName name="FAX8.15">#REF!</definedName>
    <definedName name="FAX8.16">#REF!</definedName>
    <definedName name="FBKSUM">#REF!</definedName>
    <definedName name="ＦＢＫＳＵＭＡ">#REF!</definedName>
    <definedName name="FCKSUM">#REF!</definedName>
    <definedName name="ＦＣＫＳＵＭＡ">#REF!</definedName>
    <definedName name="FCSUM">#REF!</definedName>
    <definedName name="ｆｄ" localSheetId="0">#REF!</definedName>
    <definedName name="ｆｄ">#REF!</definedName>
    <definedName name="ＦＤＥＮＫＣ">#REF!</definedName>
    <definedName name="ＦＤＥＮＫＤ">#REF!</definedName>
    <definedName name="ＦＤＥＮＫＮ">#REF!</definedName>
    <definedName name="FDENKSUM">#REF!</definedName>
    <definedName name="ＦＤＥＮＫＳＵＭＡ">#REF!</definedName>
    <definedName name="fdfdfd" hidden="1">{#N/A,#N/A,FALSE,"内訳"}</definedName>
    <definedName name="fdg">#REF!</definedName>
    <definedName name="ｆｄｈｇｓ">#REF!</definedName>
    <definedName name="FDJSUM">#REF!</definedName>
    <definedName name="FDKSUM">#REF!</definedName>
    <definedName name="ｆｄｓｇ">#REF!</definedName>
    <definedName name="fe" localSheetId="2">#REF!</definedName>
    <definedName name="fe">#REF!</definedName>
    <definedName name="fee" localSheetId="2">#REF!</definedName>
    <definedName name="fee" localSheetId="12">#REF!</definedName>
    <definedName name="fee" localSheetId="5">#REF!</definedName>
    <definedName name="fee" localSheetId="0">#REF!</definedName>
    <definedName name="fee">#REF!</definedName>
    <definedName name="fesrg">#REF!</definedName>
    <definedName name="FEX">#REF!</definedName>
    <definedName name="ｆｆ" localSheetId="2" hidden="1">{"'内訳書'!$A$1:$O$28"}</definedName>
    <definedName name="ｆｆ" localSheetId="12" hidden="1">{"'内訳書'!$A$1:$O$28"}</definedName>
    <definedName name="ｆｆ" localSheetId="9" hidden="1">{"'内訳書'!$A$1:$O$28"}</definedName>
    <definedName name="ｆｆ" localSheetId="5" hidden="1">{"'内訳書'!$A$1:$O$28"}</definedName>
    <definedName name="ｆｆ" localSheetId="0" hidden="1">{"'内訳書'!$A$1:$O$28"}</definedName>
    <definedName name="ｆｆ" hidden="1">{"'内訳書'!$A$1:$O$28"}</definedName>
    <definedName name="ＦＦＤ">#REF!</definedName>
    <definedName name="ｆｆｆ" localSheetId="12">#REF!</definedName>
    <definedName name="FFF" localSheetId="9">#REF!</definedName>
    <definedName name="ｆｆｆ" localSheetId="0">#REF!</definedName>
    <definedName name="ｆｆｆ">#REF!</definedName>
    <definedName name="FFFF" localSheetId="2">#REF!</definedName>
    <definedName name="FFFF" localSheetId="12">#REF!</definedName>
    <definedName name="FFFF" localSheetId="0">#REF!</definedName>
    <definedName name="FFFF">#REF!</definedName>
    <definedName name="fffff">#REF!</definedName>
    <definedName name="ｆｆｆｆｆｆｆｆｆｆｆｆｆｆｆｆｆｆｆ" localSheetId="9">#REF!</definedName>
    <definedName name="ｆｆｆｆｆｆｆｆｆｆｆｆｆｆｆｆｆｆｆ">#REF!</definedName>
    <definedName name="FG">#REF!</definedName>
    <definedName name="fg6y" localSheetId="9">#REF!</definedName>
    <definedName name="fg6y">#REF!</definedName>
    <definedName name="FGDSUM">#REF!</definedName>
    <definedName name="FGDSUMN">#REF!</definedName>
    <definedName name="ｆｇｈｓｙ">#REF!</definedName>
    <definedName name="FH">#REF!</definedName>
    <definedName name="ｆｈｄｆｇｈｆｇｈｊｈｋｊｈｋ" hidden="1">{"'内訳書'!$A$1:$O$28"}</definedName>
    <definedName name="fhfdr">#REF!</definedName>
    <definedName name="ｆｈｇｄｈｒ">#REF!</definedName>
    <definedName name="ｆｈｋ" localSheetId="9">#REF!</definedName>
    <definedName name="ｆｈｋ">#REF!</definedName>
    <definedName name="ｆｈｓ">#REF!</definedName>
    <definedName name="FILE" hidden="1">#REF!</definedName>
    <definedName name="FILE_3">#REF!</definedName>
    <definedName name="FILE_LIST00" localSheetId="7">#REF!</definedName>
    <definedName name="FILE_LIST00" localSheetId="8">#REF!</definedName>
    <definedName name="FILE_LIST00">#REF!</definedName>
    <definedName name="FILE_LIST01" localSheetId="7">#REF!</definedName>
    <definedName name="FILE_LIST01" localSheetId="8">#REF!</definedName>
    <definedName name="FILE_LIST01">#REF!</definedName>
    <definedName name="FILE_N">#REF!</definedName>
    <definedName name="FILL" localSheetId="2" hidden="1">#REF!</definedName>
    <definedName name="FILL" localSheetId="12" hidden="1">#REF!</definedName>
    <definedName name="FILL" localSheetId="0" hidden="1">#REF!</definedName>
    <definedName name="FILL" hidden="1">#REF!</definedName>
    <definedName name="Fill2" localSheetId="2" hidden="1">#REF!</definedName>
    <definedName name="Fill2" localSheetId="12" hidden="1">#REF!</definedName>
    <definedName name="Fill2" localSheetId="0" hidden="1">#REF!</definedName>
    <definedName name="Fill2" hidden="1">#REF!</definedName>
    <definedName name="fill3" localSheetId="2" hidden="1">#REF!</definedName>
    <definedName name="fill3" localSheetId="0" hidden="1">#REF!</definedName>
    <definedName name="fill3" hidden="1">#REF!</definedName>
    <definedName name="fin">#REF!</definedName>
    <definedName name="FIXED">#REF!</definedName>
    <definedName name="ｆｊｌｒｆｄｌｆ">#REF!</definedName>
    <definedName name="FJSD">#REF!</definedName>
    <definedName name="FJSN">#REF!</definedName>
    <definedName name="FK" localSheetId="9">#REF!</definedName>
    <definedName name="FK">#REF!</definedName>
    <definedName name="FKDSUM">#REF!</definedName>
    <definedName name="FKFSUM">#REF!</definedName>
    <definedName name="fko">#REF!</definedName>
    <definedName name="FL">#REF!</definedName>
    <definedName name="ＦＬＡＧ">#REF!</definedName>
    <definedName name="FLB39SA">#REF!</definedName>
    <definedName name="FLB39SC">#REF!</definedName>
    <definedName name="FLB39WA">#REF!</definedName>
    <definedName name="FLB39WC">#REF!</definedName>
    <definedName name="FLB9BA">#REF!</definedName>
    <definedName name="FLB9BC">#REF!</definedName>
    <definedName name="FLB9CA">#REF!</definedName>
    <definedName name="FLB9CC">#REF!</definedName>
    <definedName name="FLG">#REF!</definedName>
    <definedName name="FLO">#REF!</definedName>
    <definedName name="FLU39SC">#REF!</definedName>
    <definedName name="FLU39WC">#REF!</definedName>
    <definedName name="FLU9AA">#REF!</definedName>
    <definedName name="FLU9AB">#REF!</definedName>
    <definedName name="FLU9BB">#REF!</definedName>
    <definedName name="FLU9DRB">#REF!</definedName>
    <definedName name="ｆｌｙ" localSheetId="9">#REF!</definedName>
    <definedName name="ｆｌｙ">#REF!</definedName>
    <definedName name="FMB39SC">#REF!</definedName>
    <definedName name="FMB39WC">#REF!</definedName>
    <definedName name="FMDSUM">#REF!</definedName>
    <definedName name="FMP__6_">#REF!</definedName>
    <definedName name="FMSHOPSUM">#REF!</definedName>
    <definedName name="FMU39SSC">#REF!</definedName>
    <definedName name="fmutod">#REF!</definedName>
    <definedName name="FN" localSheetId="9">#REF!</definedName>
    <definedName name="FN">#REF!</definedName>
    <definedName name="FP" localSheetId="9">#REF!</definedName>
    <definedName name="FP">#REF!</definedName>
    <definedName name="FP_C" localSheetId="9">#REF!</definedName>
    <definedName name="FP_C">#REF!</definedName>
    <definedName name="ｆｑｆｃ" localSheetId="2">#REF!</definedName>
    <definedName name="ｆｑｆｃ" localSheetId="12">#REF!</definedName>
    <definedName name="ｆｑｆｃ" localSheetId="0">#REF!</definedName>
    <definedName name="ｆｑｆｃ">#REF!</definedName>
    <definedName name="ｆｑｆｑ" localSheetId="2">#REF!</definedName>
    <definedName name="ｆｑｆｑ" localSheetId="12">#REF!</definedName>
    <definedName name="ｆｑｆｑ" localSheetId="0">#REF!</definedName>
    <definedName name="ｆｑｆｑ">#REF!</definedName>
    <definedName name="ｆｑｆｑｆ" localSheetId="2">#REF!</definedName>
    <definedName name="ｆｑｆｑｆ" localSheetId="12">#REF!</definedName>
    <definedName name="ｆｑｆｑｆ" localSheetId="5">#REF!</definedName>
    <definedName name="ｆｑｆｑｆ" localSheetId="0">#REF!</definedName>
    <definedName name="ｆｑｆｑｆ">#REF!</definedName>
    <definedName name="FQP__7_">#REF!</definedName>
    <definedName name="ｆｑｑｆ" localSheetId="2">#REF!</definedName>
    <definedName name="ｆｑｑｆ" localSheetId="0">#REF!</definedName>
    <definedName name="ｆｑｑｆ">#REF!</definedName>
    <definedName name="ｆｑｗｑ" localSheetId="2">#REF!</definedName>
    <definedName name="ｆｑｗｑ" localSheetId="0">#REF!</definedName>
    <definedName name="ｆｑｗｑ">#REF!</definedName>
    <definedName name="ｆｑふぇｑえｄ" localSheetId="2">#REF!</definedName>
    <definedName name="ｆｑふぇｑえｄ">#REF!</definedName>
    <definedName name="fr" localSheetId="2" hidden="1">#REF!</definedName>
    <definedName name="fr" localSheetId="0" hidden="1">#REF!</definedName>
    <definedName name="fr" hidden="1">#REF!</definedName>
    <definedName name="FROMV1" localSheetId="2">#REF!</definedName>
    <definedName name="FROMV1" localSheetId="12">#REF!</definedName>
    <definedName name="FROMV1">#REF!</definedName>
    <definedName name="FRS21H241">#REF!</definedName>
    <definedName name="FRS21H321">#REF!</definedName>
    <definedName name="FRS24321PH">#REF!</definedName>
    <definedName name="ｆｓ" localSheetId="2">#REF!</definedName>
    <definedName name="ｆｓ" localSheetId="12">#REF!</definedName>
    <definedName name="ｆｓ" localSheetId="0">#REF!</definedName>
    <definedName name="ｆｓ">#REF!</definedName>
    <definedName name="FSARSUM">#REF!</definedName>
    <definedName name="ＦＳＡＲＳＵＭＡ">#REF!</definedName>
    <definedName name="FSBRSUM">#REF!</definedName>
    <definedName name="ＦＳＢＲＳＵＭＡ">#REF!</definedName>
    <definedName name="FSCRSUM">#REF!</definedName>
    <definedName name="ＦＳＣＲＳＵＭＡ">#REF!</definedName>
    <definedName name="ｆｓｆｓｄ" localSheetId="2">#REF!</definedName>
    <definedName name="ｆｓｆｓｄ" localSheetId="12">#REF!</definedName>
    <definedName name="ｆｓｆｓｄ" localSheetId="5">#REF!</definedName>
    <definedName name="ｆｓｆｓｄ" localSheetId="0">#REF!</definedName>
    <definedName name="ｆｓｆｓｄ">#REF!</definedName>
    <definedName name="fsrr">#REF!</definedName>
    <definedName name="FSS9321PX">#REF!</definedName>
    <definedName name="FT_ary">#REF!</definedName>
    <definedName name="ftgyh" hidden="1">{#N/A,#N/A,FALSE,"内訳"}</definedName>
    <definedName name="ftu">#REF!</definedName>
    <definedName name="fty" localSheetId="2">#REF!</definedName>
    <definedName name="fty" localSheetId="12">#REF!</definedName>
    <definedName name="fty">#REF!</definedName>
    <definedName name="fujimoto" localSheetId="2" hidden="1">{"'内訳書'!$A$1:$O$28"}</definedName>
    <definedName name="fujimoto" localSheetId="12" hidden="1">{"'内訳書'!$A$1:$O$28"}</definedName>
    <definedName name="fujimoto" localSheetId="5" hidden="1">{"'内訳書'!$A$1:$O$28"}</definedName>
    <definedName name="fujimoto" localSheetId="0" hidden="1">{"'内訳書'!$A$1:$O$28"}</definedName>
    <definedName name="fujimoto" hidden="1">{"'内訳書'!$A$1:$O$28"}</definedName>
    <definedName name="fujimoto2" localSheetId="2" hidden="1">{"'内訳書'!$A$1:$O$28"}</definedName>
    <definedName name="fujimoto2" localSheetId="12" hidden="1">{"'内訳書'!$A$1:$O$28"}</definedName>
    <definedName name="fujimoto2" localSheetId="5" hidden="1">{"'内訳書'!$A$1:$O$28"}</definedName>
    <definedName name="fujimoto2" localSheetId="0" hidden="1">{"'内訳書'!$A$1:$O$28"}</definedName>
    <definedName name="fujimoto2" hidden="1">{"'内訳書'!$A$1:$O$28"}</definedName>
    <definedName name="fujimotok" localSheetId="2" hidden="1">{"'内訳書'!$A$1:$O$28"}</definedName>
    <definedName name="fujimotok" localSheetId="12" hidden="1">{"'内訳書'!$A$1:$O$28"}</definedName>
    <definedName name="fujimotok" localSheetId="5" hidden="1">{"'内訳書'!$A$1:$O$28"}</definedName>
    <definedName name="fujimotok" localSheetId="0" hidden="1">{"'内訳書'!$A$1:$O$28"}</definedName>
    <definedName name="fujimotok" hidden="1">{"'内訳書'!$A$1:$O$28"}</definedName>
    <definedName name="FUKU1">#REF!</definedName>
    <definedName name="FUKU2">#REF!</definedName>
    <definedName name="FUKU3">#REF!</definedName>
    <definedName name="FUKU4">#REF!</definedName>
    <definedName name="FUKU5">#REF!</definedName>
    <definedName name="Fukutan" localSheetId="9">#REF!</definedName>
    <definedName name="fukutan">#REF!</definedName>
    <definedName name="FULL" localSheetId="9" hidden="1">#REF!</definedName>
    <definedName name="FULL" hidden="1">#REF!</definedName>
    <definedName name="ｆｗ" localSheetId="9">#REF!</definedName>
    <definedName name="ｆｗ">#N/A</definedName>
    <definedName name="ｆｗｆｗｆ" localSheetId="9">#REF!</definedName>
    <definedName name="ｆｗｆｗｆ">#N/A</definedName>
    <definedName name="ｆｗｑ" localSheetId="2">#REF!</definedName>
    <definedName name="ｆｗｑ">#REF!</definedName>
    <definedName name="FX7S">#REF!</definedName>
    <definedName name="ｆぃｊｆ" localSheetId="9">#REF!</definedName>
    <definedName name="ｆぃｊｆ">#N/A</definedName>
    <definedName name="ｆぅっゆ" localSheetId="9">#REF!</definedName>
    <definedName name="ｆぅっゆ">#REF!</definedName>
    <definedName name="ｆさふぁ">#REF!</definedName>
    <definedName name="ｆしうｓ" localSheetId="2">#REF!</definedName>
    <definedName name="ｆしうｓ" localSheetId="12">#REF!</definedName>
    <definedName name="ｆしうｓ" localSheetId="0">#REF!</definedName>
    <definedName name="ｆしうｓ">#REF!</definedName>
    <definedName name="ｆせｆ" localSheetId="2">#REF!</definedName>
    <definedName name="ｆせｆ" localSheetId="12">#REF!</definedName>
    <definedName name="ｆせｆ" localSheetId="5">#REF!</definedName>
    <definedName name="ｆせｆ" localSheetId="0">#REF!</definedName>
    <definedName name="ｆせｆ">#REF!</definedName>
    <definedName name="Fﾀｲﾌﾟ">#REF!</definedName>
    <definedName name="ｆっっｓ" localSheetId="9">#REF!</definedName>
    <definedName name="ｆっっｓ">#N/A</definedName>
    <definedName name="ｆゅ" localSheetId="9">#REF!</definedName>
    <definedName name="ｆゅ">#REF!</definedName>
    <definedName name="ｆれ" localSheetId="2">#REF!</definedName>
    <definedName name="ｆれ" localSheetId="12">#REF!</definedName>
    <definedName name="ｆれ">#REF!</definedName>
    <definedName name="g" localSheetId="2" hidden="1">#REF!</definedName>
    <definedName name="G" localSheetId="12">#REF!</definedName>
    <definedName name="G" localSheetId="9">#REF!</definedName>
    <definedName name="g" localSheetId="5" hidden="1">#REF!</definedName>
    <definedName name="G" localSheetId="0">#REF!</definedName>
    <definedName name="g" hidden="1">#REF!</definedName>
    <definedName name="G.LIST_L">#REF!</definedName>
    <definedName name="G.LIST_LL">#REF!</definedName>
    <definedName name="G.LIST_LLL">#REF!</definedName>
    <definedName name="G_0">#REF!</definedName>
    <definedName name="G_1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_土木特定工事">#N/A</definedName>
    <definedName name="G12D">#REF!</definedName>
    <definedName name="G12N">#REF!</definedName>
    <definedName name="G2B">#REF!</definedName>
    <definedName name="G8D">#REF!</definedName>
    <definedName name="G8N">#REF!</definedName>
    <definedName name="gaga" localSheetId="2">#REF!,#REF!,#REF!</definedName>
    <definedName name="gaga" localSheetId="12">#REF!,#REF!,#REF!</definedName>
    <definedName name="gaga">#REF!,#REF!,#REF!</definedName>
    <definedName name="GAMEN">#REF!</definedName>
    <definedName name="GAMEN1">#REF!</definedName>
    <definedName name="GAMEN11">#REF!</definedName>
    <definedName name="GAMEN12">#REF!</definedName>
    <definedName name="GAMEN13">#REF!</definedName>
    <definedName name="GAMEN14">#REF!</definedName>
    <definedName name="GAMEN15">#REF!</definedName>
    <definedName name="GAMEN16">#REF!</definedName>
    <definedName name="GAMEN17">#REF!</definedName>
    <definedName name="GAMEN2">#REF!</definedName>
    <definedName name="GAMEN3">#REF!</definedName>
    <definedName name="gau" localSheetId="2" hidden="1">{"'内訳書'!$A$1:$O$28"}</definedName>
    <definedName name="gau" localSheetId="12" hidden="1">{"'内訳書'!$A$1:$O$28"}</definedName>
    <definedName name="gau" localSheetId="9" hidden="1">{"'内訳書'!$A$1:$O$28"}</definedName>
    <definedName name="gau" localSheetId="5" hidden="1">{"'内訳書'!$A$1:$O$28"}</definedName>
    <definedName name="gau" localSheetId="0" hidden="1">{"'内訳書'!$A$1:$O$28"}</definedName>
    <definedName name="gau" hidden="1">{"'内訳書'!$A$1:$O$28"}</definedName>
    <definedName name="ｇｂｎ" localSheetId="9">#REF!</definedName>
    <definedName name="ｇｂｎ">#REF!</definedName>
    <definedName name="GC" localSheetId="9">#REF!</definedName>
    <definedName name="GC">#REF!</definedName>
    <definedName name="ｇｄ" localSheetId="2">#REF!</definedName>
    <definedName name="ｇｄ" localSheetId="12">#REF!</definedName>
    <definedName name="ｇｄ">#REF!</definedName>
    <definedName name="GDC" localSheetId="9">#REF!</definedName>
    <definedName name="GDC">#REF!</definedName>
    <definedName name="gdsjore">#REF!,#REF!</definedName>
    <definedName name="GDSUM">#REF!</definedName>
    <definedName name="GDSUMN">#REF!</definedName>
    <definedName name="GE" localSheetId="9">#REF!</definedName>
    <definedName name="GE">#REF!</definedName>
    <definedName name="GENBA">#REF!</definedName>
    <definedName name="GENBA1">#REF!</definedName>
    <definedName name="GENGAKU">#REF!</definedName>
    <definedName name="genka" localSheetId="2">#REF!</definedName>
    <definedName name="genka" localSheetId="0">#REF!</definedName>
    <definedName name="genka">#REF!</definedName>
    <definedName name="ｇｆｄ" localSheetId="12">#REF!</definedName>
    <definedName name="ｇｆｄ" localSheetId="0">#REF!</definedName>
    <definedName name="ｇｆｄ">#REF!</definedName>
    <definedName name="ｇｆｄｆ" localSheetId="2" hidden="1">{"'内訳書'!$A$1:$O$28"}</definedName>
    <definedName name="ｇｆｄｆ" localSheetId="12" hidden="1">{"'内訳書'!$A$1:$O$28"}</definedName>
    <definedName name="ｇｆｄｆ" localSheetId="9" hidden="1">{"'内訳書'!$A$1:$O$28"}</definedName>
    <definedName name="ｇｆｄｆ" localSheetId="5" hidden="1">{"'内訳書'!$A$1:$O$28"}</definedName>
    <definedName name="ｇｆｄｆ" localSheetId="0" hidden="1">{"'内訳書'!$A$1:$O$28"}</definedName>
    <definedName name="ｇｆｄｆ" hidden="1">{"'内訳書'!$A$1:$O$28"}</definedName>
    <definedName name="ｇｆｇｆ">#REF!</definedName>
    <definedName name="gfh">#REF!,#REF!</definedName>
    <definedName name="ｇｆっｈ" localSheetId="9">#REF!</definedName>
    <definedName name="ｇｆっｈ">#N/A</definedName>
    <definedName name="ｇｇ" localSheetId="2">#REF!</definedName>
    <definedName name="ｇｇ" localSheetId="12">#REF!</definedName>
    <definedName name="GG" localSheetId="9">#REF!</definedName>
    <definedName name="gg" localSheetId="0" hidden="1">{"'内訳書'!$A$1:$O$28"}</definedName>
    <definedName name="ｇｇ">#REF!</definedName>
    <definedName name="GGC" localSheetId="9">#REF!</definedName>
    <definedName name="GGC">#REF!</definedName>
    <definedName name="ｇｇｇ" localSheetId="2">#REF!</definedName>
    <definedName name="ｇｇｇ" localSheetId="12">#REF!</definedName>
    <definedName name="ｇｇｇ">#REF!</definedName>
    <definedName name="ｇｇｇ」「">#REF!</definedName>
    <definedName name="GGGG" localSheetId="2">#REF!</definedName>
    <definedName name="GGGG" localSheetId="12">#REF!</definedName>
    <definedName name="gggg" localSheetId="0" hidden="1">{"'内訳書'!$A$1:$O$28"}</definedName>
    <definedName name="GGGG">#REF!</definedName>
    <definedName name="GGGGGGG" localSheetId="2">#REF!</definedName>
    <definedName name="GGGGGGG" localSheetId="12">#REF!</definedName>
    <definedName name="GGGGGGG">#REF!</definedName>
    <definedName name="ggghy" localSheetId="2">#REF!</definedName>
    <definedName name="ggghy" localSheetId="12">#REF!</definedName>
    <definedName name="ggghy">#REF!</definedName>
    <definedName name="GHBFGYUB" hidden="1">#REF!</definedName>
    <definedName name="ｇｈｄ" localSheetId="2">#REF!</definedName>
    <definedName name="ｇｈｄ">#REF!</definedName>
    <definedName name="ｇｈｇ" localSheetId="9">#REF!</definedName>
    <definedName name="ｇｈｇ">#N/A</definedName>
    <definedName name="ghj">#REF!</definedName>
    <definedName name="ＧＨＰ_掛率">#REF!</definedName>
    <definedName name="ｇｈｔ" localSheetId="2">#REF!</definedName>
    <definedName name="ｇｈｔ" localSheetId="12">#REF!</definedName>
    <definedName name="ｇｈｔ">#REF!</definedName>
    <definedName name="ghyyg" localSheetId="12">#REF!</definedName>
    <definedName name="ghyyg" localSheetId="0">#REF!</definedName>
    <definedName name="ghyyg">#REF!</definedName>
    <definedName name="ｇｈじゅｇ" localSheetId="2" hidden="1">{"'内訳書'!$A$1:$O$28"}</definedName>
    <definedName name="ｇｈじゅｇ" localSheetId="12" hidden="1">{"'内訳書'!$A$1:$O$28"}</definedName>
    <definedName name="ｇｈじゅｇ" localSheetId="9" hidden="1">{"'内訳書'!$A$1:$O$28"}</definedName>
    <definedName name="ｇｈじゅｇ" localSheetId="5" hidden="1">{"'内訳書'!$A$1:$O$28"}</definedName>
    <definedName name="ｇｈじゅｇ" localSheetId="0" hidden="1">{"'内訳書'!$A$1:$O$28"}</definedName>
    <definedName name="ｇｈじゅｇ" hidden="1">{"'内訳書'!$A$1:$O$28"}</definedName>
    <definedName name="gi">#REF!</definedName>
    <definedName name="ｇｊｇｌｊ" localSheetId="2">#REF!</definedName>
    <definedName name="ｇｊｇｌｊ" localSheetId="12">#REF!</definedName>
    <definedName name="ｇｊｇｌｊ" localSheetId="0">#REF!</definedName>
    <definedName name="ｇｊｇｌｊ">#REF!</definedName>
    <definedName name="GJHATU">#REF!</definedName>
    <definedName name="GJKHH">#REF!</definedName>
    <definedName name="GJKS">#REF!</definedName>
    <definedName name="GJKSET">#REF!</definedName>
    <definedName name="GKHH1">#REF!</definedName>
    <definedName name="GLINE">#REF!</definedName>
    <definedName name="GM8D">#REF!</definedName>
    <definedName name="GMD">#REF!</definedName>
    <definedName name="GNO" localSheetId="9">#REF!</definedName>
    <definedName name="GNO">#REF!</definedName>
    <definedName name="go" localSheetId="12">#REF!</definedName>
    <definedName name="go" localSheetId="0">#REF!</definedName>
    <definedName name="go">#REF!</definedName>
    <definedName name="GOUKEI">#REF!</definedName>
    <definedName name="GS" localSheetId="9">#REF!</definedName>
    <definedName name="GS">#REF!</definedName>
    <definedName name="gsp">#REF!</definedName>
    <definedName name="GT" localSheetId="9">#REF!</definedName>
    <definedName name="ＧＴ">#REF!</definedName>
    <definedName name="gttt">#REF!</definedName>
    <definedName name="ｇｙ" localSheetId="2">#REF!</definedName>
    <definedName name="ｇｙ" localSheetId="12">#REF!</definedName>
    <definedName name="ｇｙ" localSheetId="0">#REF!</definedName>
    <definedName name="ｇｙ">#REF!</definedName>
    <definedName name="ｇｙｋｃうｋｃｔ" localSheetId="9">#REF!</definedName>
    <definedName name="ｇｙｋｃうｋｃｔ">#N/A</definedName>
    <definedName name="gyu" localSheetId="12">#REF!</definedName>
    <definedName name="gyu" localSheetId="0">#REF!</definedName>
    <definedName name="gyu">#REF!</definedName>
    <definedName name="ｇぃぃう" localSheetId="9">#REF!</definedName>
    <definedName name="ｇぃぃう">#REF!</definedName>
    <definedName name="ｇきき" localSheetId="9">#REF!</definedName>
    <definedName name="ｇきき">#REF!</definedName>
    <definedName name="ｇふいｇ" localSheetId="2">#REF!</definedName>
    <definedName name="ｇふいｇ" localSheetId="12">#REF!</definedName>
    <definedName name="ｇふいｇ" localSheetId="0">#REF!</definedName>
    <definedName name="ｇふいｇ">#REF!</definedName>
    <definedName name="ｇふう" localSheetId="12">#REF!</definedName>
    <definedName name="ｇふう" localSheetId="0">#REF!</definedName>
    <definedName name="ｇふう">#REF!</definedName>
    <definedName name="ＧれＧ">#REF!</definedName>
    <definedName name="ｈ" localSheetId="2" hidden="1">#REF!</definedName>
    <definedName name="ｈ" localSheetId="12" hidden="1">#REF!</definedName>
    <definedName name="ｈ" localSheetId="9">#REF!</definedName>
    <definedName name="h" localSheetId="0" hidden="1">#REF!</definedName>
    <definedName name="h" hidden="1">#REF!</definedName>
    <definedName name="H_1">#REF!</definedName>
    <definedName name="H_2">#REF!</definedName>
    <definedName name="H_3">#REF!</definedName>
    <definedName name="H_DSK">#REF!</definedName>
    <definedName name="H_土木総合仮設">#N/A</definedName>
    <definedName name="H0ISS440">#REF!</definedName>
    <definedName name="H12総括">#REF!</definedName>
    <definedName name="H12内訳・TOP">#REF!</definedName>
    <definedName name="H12内訳・共仮">#REF!</definedName>
    <definedName name="H1305資材単価" localSheetId="9">#REF!</definedName>
    <definedName name="H1305資材単価">#REF!</definedName>
    <definedName name="H20." localSheetId="2">#REF!</definedName>
    <definedName name="H20." localSheetId="12">#REF!</definedName>
    <definedName name="H20." localSheetId="5">#N/A</definedName>
    <definedName name="H20.">#REF!</definedName>
    <definedName name="H20._8">#REF!</definedName>
    <definedName name="H21." localSheetId="2">#REF!</definedName>
    <definedName name="H21." localSheetId="5">#N/A</definedName>
    <definedName name="H21." localSheetId="0">#REF!</definedName>
    <definedName name="H21.">#REF!</definedName>
    <definedName name="h4ybrtjy">#REF!</definedName>
    <definedName name="H7大内" hidden="1">{#N/A,#N/A,TRUE,"本工事費内訳表";#N/A,#N/A,TRUE,"A";#N/A,#N/A,TRUE,"B"}</definedName>
    <definedName name="HA">#REF!</definedName>
    <definedName name="hai">#REF!</definedName>
    <definedName name="HAIKAN1" localSheetId="9">#REF!</definedName>
    <definedName name="HAIKAN1">#REF!</definedName>
    <definedName name="HAIKAN2" localSheetId="9">#REF!</definedName>
    <definedName name="HAIKAN2">#REF!</definedName>
    <definedName name="HAIKI">#REF!</definedName>
    <definedName name="haisel">#REF!</definedName>
    <definedName name="HAJIME">#REF!</definedName>
    <definedName name="HAJIME1">#REF!</definedName>
    <definedName name="haken" localSheetId="2">#REF!</definedName>
    <definedName name="haken" localSheetId="0">#REF!</definedName>
    <definedName name="haken">#REF!</definedName>
    <definedName name="HANI">#REF!</definedName>
    <definedName name="HANI1">#REF!</definedName>
    <definedName name="HANI2">#REF!</definedName>
    <definedName name="HANI3">#REF!</definedName>
    <definedName name="HANI4">#REF!</definedName>
    <definedName name="harftg" localSheetId="2" hidden="1">#REF!</definedName>
    <definedName name="harftg" localSheetId="12" hidden="1">#REF!</definedName>
    <definedName name="harftg" localSheetId="0" hidden="1">#REF!</definedName>
    <definedName name="harftg" hidden="1">#REF!</definedName>
    <definedName name="HARITAN_">#REF!</definedName>
    <definedName name="HASIRATAN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ASUU" localSheetId="9">#REF!</definedName>
    <definedName name="HASUU">#REF!</definedName>
    <definedName name="HATE">#REF!</definedName>
    <definedName name="HATU">#REF!</definedName>
    <definedName name="HATU1">#REF!</definedName>
    <definedName name="HATU2">#REF!</definedName>
    <definedName name="HATU21">#REF!</definedName>
    <definedName name="HATUB1">#REF!</definedName>
    <definedName name="HATUC1">#REF!</definedName>
    <definedName name="HATURI">#REF!</definedName>
    <definedName name="HB">#REF!</definedName>
    <definedName name="hbfh" localSheetId="0">#REF!</definedName>
    <definedName name="hbfh">#REF!</definedName>
    <definedName name="hbg" localSheetId="12">#REF!</definedName>
    <definedName name="hbg" localSheetId="0">#REF!</definedName>
    <definedName name="hbg">#REF!</definedName>
    <definedName name="HCK" localSheetId="9">#REF!</definedName>
    <definedName name="HCK">#REF!</definedName>
    <definedName name="HD" hidden="1">#REF!</definedName>
    <definedName name="ｈｄｆｈｇ">#REF!</definedName>
    <definedName name="hdgs">#REF!</definedName>
    <definedName name="ｈｄｈｇ">#REF!</definedName>
    <definedName name="ｈｄｓｈｇ">#REF!</definedName>
    <definedName name="he" localSheetId="2" hidden="1">#REF!</definedName>
    <definedName name="he" localSheetId="12" hidden="1">#REF!</definedName>
    <definedName name="he" localSheetId="0" hidden="1">#REF!</definedName>
    <definedName name="he" hidden="1">#REF!</definedName>
    <definedName name="HED" localSheetId="9">#REF!</definedName>
    <definedName name="HED">#REF!</definedName>
    <definedName name="hei" localSheetId="2">#REF!</definedName>
    <definedName name="hei" localSheetId="12">#REF!</definedName>
    <definedName name="hei" localSheetId="5">#N/A</definedName>
    <definedName name="hei">#REF!</definedName>
    <definedName name="HEIQ" hidden="1">{#N/A,#N/A,FALSE,"土量集計";#N/A,#N/A,FALSE,"ＰＡ土量";#N/A,#N/A,FALSE,"ＩＣ土量";#N/A,#N/A,FALSE,"Ｂ区間土量";#N/A,#N/A,FALSE,"法面集計";#N/A,#N/A,FALSE,"ＰＡ法面";#N/A,#N/A,FALSE,"ＩＣ法面";#N/A,#N/A,FALSE,"Ｂ区間法面"}</definedName>
    <definedName name="HELP">#REF!</definedName>
    <definedName name="henkou" localSheetId="2">#REF!</definedName>
    <definedName name="henkou" localSheetId="0">#REF!</definedName>
    <definedName name="henkou">#REF!</definedName>
    <definedName name="hennkou">#REF!</definedName>
    <definedName name="hf" localSheetId="2">#REF!</definedName>
    <definedName name="hf" localSheetId="12">#REF!</definedName>
    <definedName name="hf">#REF!</definedName>
    <definedName name="ｈｆｆｆｆｆｆｆｆｆｆｆｆｆｆｆｆｆ" localSheetId="9">#REF!</definedName>
    <definedName name="ｈｆｆｆｆｆｆｆｆｆｆｆｆｆｆｆｆｆ">#REF!</definedName>
    <definedName name="hffjh">#REF!</definedName>
    <definedName name="hfghf" localSheetId="2" hidden="1">{"'内訳書'!$A$1:$O$28"}</definedName>
    <definedName name="hfghf" localSheetId="12" hidden="1">{"'内訳書'!$A$1:$O$28"}</definedName>
    <definedName name="hfghf" localSheetId="9" hidden="1">{"'内訳書'!$A$1:$O$28"}</definedName>
    <definedName name="hfghf" localSheetId="5" hidden="1">{"'内訳書'!$A$1:$O$28"}</definedName>
    <definedName name="hfghf" localSheetId="0" hidden="1">{"'内訳書'!$A$1:$O$28"}</definedName>
    <definedName name="hfghf" hidden="1">{"'内訳書'!$A$1:$O$28"}</definedName>
    <definedName name="hfgr">#REF!</definedName>
    <definedName name="hgf" localSheetId="2">#REF!</definedName>
    <definedName name="hgf" localSheetId="12">#REF!</definedName>
    <definedName name="hgf">#REF!</definedName>
    <definedName name="hggg">#REF!</definedName>
    <definedName name="ｈｇｇｔ」」「" localSheetId="2">#REF!</definedName>
    <definedName name="ｈｇｇｔ」」「" localSheetId="12">#REF!</definedName>
    <definedName name="ｈｇｇｔ」」「">#REF!</definedName>
    <definedName name="hghgf" localSheetId="2" hidden="1">{"'内訳書'!$A$1:$O$28"}</definedName>
    <definedName name="hghgf" localSheetId="12" hidden="1">{"'内訳書'!$A$1:$O$28"}</definedName>
    <definedName name="hghgf" localSheetId="9" hidden="1">{"'内訳書'!$A$1:$O$28"}</definedName>
    <definedName name="hghgf" localSheetId="5" hidden="1">{"'内訳書'!$A$1:$O$28"}</definedName>
    <definedName name="hghgf" localSheetId="0" hidden="1">{"'内訳書'!$A$1:$O$28"}</definedName>
    <definedName name="hghgf" hidden="1">{"'内訳書'!$A$1:$O$28"}</definedName>
    <definedName name="ｈｇｓｄｆｈげｒ">#REF!</definedName>
    <definedName name="hgvtdf" localSheetId="12">#REF!</definedName>
    <definedName name="hgvtdf" localSheetId="0">#REF!</definedName>
    <definedName name="hgvtdf">#REF!</definedName>
    <definedName name="ｈｈ" localSheetId="2" hidden="1">{"'内訳書'!$A$1:$O$28"}</definedName>
    <definedName name="ｈｈ" localSheetId="12" hidden="1">{"'内訳書'!$A$1:$O$28"}</definedName>
    <definedName name="ｈｈ" localSheetId="9" hidden="1">{"'内訳書'!$A$1:$O$28"}</definedName>
    <definedName name="ｈｈ" localSheetId="5" hidden="1">{"'内訳書'!$A$1:$O$28"}</definedName>
    <definedName name="ｈｈ" localSheetId="0" hidden="1">{"'内訳書'!$A$1:$O$28"}</definedName>
    <definedName name="ｈｈ" hidden="1">{"'内訳書'!$A$1:$O$28"}</definedName>
    <definedName name="hhff" localSheetId="0">#REF!</definedName>
    <definedName name="hhff">#REF!</definedName>
    <definedName name="hhg" localSheetId="2" hidden="1">{"'内訳書'!$A$1:$O$28"}</definedName>
    <definedName name="hhg" localSheetId="12" hidden="1">{"'内訳書'!$A$1:$O$28"}</definedName>
    <definedName name="hhg" localSheetId="9" hidden="1">{"'内訳書'!$A$1:$O$28"}</definedName>
    <definedName name="hhg" localSheetId="5" hidden="1">{"'内訳書'!$A$1:$O$28"}</definedName>
    <definedName name="hhg" localSheetId="0" hidden="1">{"'内訳書'!$A$1:$O$28"}</definedName>
    <definedName name="hhg" hidden="1">{"'内訳書'!$A$1:$O$28"}</definedName>
    <definedName name="HHH" localSheetId="2" hidden="1">{"'内訳書'!$A$1:$O$28"}</definedName>
    <definedName name="HHH" localSheetId="12" hidden="1">{"'内訳書'!$A$1:$O$28"}</definedName>
    <definedName name="ｈｈｈ" localSheetId="9">#REF!</definedName>
    <definedName name="HHH" localSheetId="5" hidden="1">{"'内訳書'!$A$1:$O$28"}</definedName>
    <definedName name="HHH" localSheetId="0">#REF!</definedName>
    <definedName name="HHH" hidden="1">{"'内訳書'!$A$1:$O$28"}</definedName>
    <definedName name="hhhh">#REF!</definedName>
    <definedName name="ｈｈｈｈｈ">#REF!</definedName>
    <definedName name="HHHHHHH" localSheetId="2">#REF!</definedName>
    <definedName name="HHHHHHH" localSheetId="12">#REF!</definedName>
    <definedName name="HHHHHHH" localSheetId="0">#REF!</definedName>
    <definedName name="HHHHHHH">#REF!</definedName>
    <definedName name="HHHHHHHHH" localSheetId="2">#REF!</definedName>
    <definedName name="HHHHHHHHH" localSheetId="12">#REF!</definedName>
    <definedName name="HHHHHHHHH" localSheetId="0">#REF!</definedName>
    <definedName name="HHHHHHHHH">#REF!</definedName>
    <definedName name="ｈｈｈｈｈｈｈｈｈｈｈｈ" localSheetId="9">#REF!</definedName>
    <definedName name="ｈｈｈｈｈｈｈｈｈｈｈｈ">#REF!</definedName>
    <definedName name="ｈｈｈｈｈｈｈｈｈｈｈｈｈ" localSheetId="9">#REF!</definedName>
    <definedName name="ｈｈｈｈｈｈｈｈｈｈｈｈｈ">#REF!</definedName>
    <definedName name="ｈｈｈｈｈｈｈｈｈｈｈｈｈｈｈｈｈｈ" localSheetId="9">#REF!</definedName>
    <definedName name="ｈｈｈｈｈｈｈｈｈｈｈｈｈｈｈｈｈｈ">#REF!</definedName>
    <definedName name="ｈｈｈｈｈｈｈｈｈｈｈｈｈｈｈｈｈｈｈ" localSheetId="9">#REF!</definedName>
    <definedName name="ｈｈｈｈｈｈｈｈｈｈｈｈｈｈｈｈｈｈｈ">#REF!</definedName>
    <definedName name="ｈｈｈｈｈｈｈｈｈｈｈｈｈｈｈｈｈｈｈｈｈ" localSheetId="9">#REF!</definedName>
    <definedName name="ｈｈｈｈｈｈｈｈｈｈｈｈｈｈｈｈｈｈｈｈｈ">#REF!</definedName>
    <definedName name="HHj">#REF!</definedName>
    <definedName name="hi">#REF!</definedName>
    <definedName name="hiihy" localSheetId="12">#REF!</definedName>
    <definedName name="hiihy" localSheetId="0">#REF!</definedName>
    <definedName name="hiihy">#REF!</definedName>
    <definedName name="hika">#REF!</definedName>
    <definedName name="hikaku" localSheetId="2">#REF!</definedName>
    <definedName name="hikaku" localSheetId="12">#REF!</definedName>
    <definedName name="hikaku" localSheetId="0">#REF!</definedName>
    <definedName name="hikaku">#REF!</definedName>
    <definedName name="HIKU">#REF!</definedName>
    <definedName name="HIRO1" localSheetId="9">#REF!</definedName>
    <definedName name="HIRO1">#REF!</definedName>
    <definedName name="HIRO10" localSheetId="9">#REF!</definedName>
    <definedName name="HIRO10">#REF!</definedName>
    <definedName name="HIRO2" localSheetId="9">#REF!</definedName>
    <definedName name="HIRO2">#REF!</definedName>
    <definedName name="HIRO3" localSheetId="9">#REF!</definedName>
    <definedName name="HIRO3">#REF!</definedName>
    <definedName name="HIRO4" localSheetId="9">#REF!</definedName>
    <definedName name="HIRO4">#REF!</definedName>
    <definedName name="HIRO5" localSheetId="9">#REF!</definedName>
    <definedName name="HIRO5">#REF!</definedName>
    <definedName name="HIRO6" localSheetId="9">#REF!</definedName>
    <definedName name="HIRO6">#REF!</definedName>
    <definedName name="HIRO7" localSheetId="9">#REF!</definedName>
    <definedName name="HIRO7">#REF!</definedName>
    <definedName name="HIRO8" localSheetId="9">#REF!</definedName>
    <definedName name="HIRO8">#REF!</definedName>
    <definedName name="HIRO9" localSheetId="9">#REF!</definedName>
    <definedName name="HIRO9">#REF!</definedName>
    <definedName name="HIVP">#REF!</definedName>
    <definedName name="ｈｊ" localSheetId="9">#REF!</definedName>
    <definedName name="ｈｊ">#N/A</definedName>
    <definedName name="ｈｊｇｊ" localSheetId="9">#REF!</definedName>
    <definedName name="ｈｊｇｊ">#REF!</definedName>
    <definedName name="hjio" hidden="1">{#N/A,#N/A,FALSE,"EDIT_W"}</definedName>
    <definedName name="HJKL" localSheetId="2" hidden="1">{"'内訳書'!$A$1:$O$28"}</definedName>
    <definedName name="HJKL" localSheetId="12" hidden="1">{"'内訳書'!$A$1:$O$28"}</definedName>
    <definedName name="HJKL" localSheetId="5" hidden="1">{"'内訳書'!$A$1:$O$28"}</definedName>
    <definedName name="HJKL" localSheetId="0" hidden="1">{"'内訳書'!$A$1:$O$28"}</definedName>
    <definedName name="HJKL" hidden="1">{"'内訳書'!$A$1:$O$28"}</definedName>
    <definedName name="ｈｊｍｋｊｆ" localSheetId="9">#REF!</definedName>
    <definedName name="ｈｊｍｋｊｆ">#REF!</definedName>
    <definedName name="ｈｊｓｊｔｓｗ" localSheetId="9">#REF!</definedName>
    <definedName name="ｈｊｓｊｔｓｗ">#N/A</definedName>
    <definedName name="HK" localSheetId="9">#REF!</definedName>
    <definedName name="HK">#REF!</definedName>
    <definedName name="HKK">#REF!</definedName>
    <definedName name="HKSET1">#REF!</definedName>
    <definedName name="HL">#REF!</definedName>
    <definedName name="ho">#REF!</definedName>
    <definedName name="hoii" localSheetId="12">#REF!</definedName>
    <definedName name="hoii" localSheetId="0">#REF!</definedName>
    <definedName name="hoii">#REF!</definedName>
    <definedName name="hojozai" localSheetId="2">#REF!</definedName>
    <definedName name="hojozai" localSheetId="0">#REF!</definedName>
    <definedName name="hojozai">#REF!</definedName>
    <definedName name="HOMEPOS">#REF!</definedName>
    <definedName name="HONHINA" localSheetId="2">#REF!</definedName>
    <definedName name="HONHINA" localSheetId="0">#REF!</definedName>
    <definedName name="HONHINA">#REF!</definedName>
    <definedName name="HONHINA_11" localSheetId="2">#REF!</definedName>
    <definedName name="HONHINA_11" localSheetId="12">#REF!</definedName>
    <definedName name="HONHINA_11" localSheetId="0">#REF!</definedName>
    <definedName name="HONHINA_11">#REF!</definedName>
    <definedName name="HONHINA_12" localSheetId="2">#REF!</definedName>
    <definedName name="HONHINA_12" localSheetId="12">#REF!</definedName>
    <definedName name="HONHINA_12">#REF!</definedName>
    <definedName name="HONHINA_13" localSheetId="2">#REF!</definedName>
    <definedName name="HONHINA_13" localSheetId="12">#REF!</definedName>
    <definedName name="HONHINA_13">#REF!</definedName>
    <definedName name="HONHINA_4" localSheetId="2">#REF!</definedName>
    <definedName name="HONHINA_4" localSheetId="12">#REF!</definedName>
    <definedName name="HONHINA_4">#REF!</definedName>
    <definedName name="HONN" localSheetId="2" hidden="1">{"'内訳書'!$A$1:$O$28"}</definedName>
    <definedName name="HONN" localSheetId="12" hidden="1">{"'内訳書'!$A$1:$O$28"}</definedName>
    <definedName name="HONN" localSheetId="5" hidden="1">{"'内訳書'!$A$1:$O$28"}</definedName>
    <definedName name="HONN" localSheetId="0" hidden="1">{"'内訳書'!$A$1:$O$28"}</definedName>
    <definedName name="HONN" hidden="1">{"'内訳書'!$A$1:$O$28"}</definedName>
    <definedName name="hr" localSheetId="2">#REF!,#REF!,#REF!,#REF!,#REF!,#REF!,#REF!,#REF!</definedName>
    <definedName name="hr" localSheetId="12">#REF!,#REF!,#REF!,#REF!,#REF!,#REF!,#REF!,#REF!</definedName>
    <definedName name="ｈｒ" localSheetId="9">#REF!</definedName>
    <definedName name="hr">#REF!,#REF!,#REF!,#REF!,#REF!,#REF!,#REF!,#REF!</definedName>
    <definedName name="ｈｒｄ" localSheetId="2" hidden="1">#REF!</definedName>
    <definedName name="ｈｒｄ" localSheetId="5" hidden="1">#REF!</definedName>
    <definedName name="ｈｒｄ" localSheetId="0" hidden="1">#REF!</definedName>
    <definedName name="ｈｒｄ" hidden="1">#REF!</definedName>
    <definedName name="ｈｒｆ" localSheetId="2">#REF!</definedName>
    <definedName name="ｈｒｆ" localSheetId="12">#REF!</definedName>
    <definedName name="ｈｒｆ">#REF!</definedName>
    <definedName name="HROUND">#N/A</definedName>
    <definedName name="ｈｒｔｈｒ" localSheetId="2">#REF!</definedName>
    <definedName name="ｈｒｔｈｒ" localSheetId="5">#REF!</definedName>
    <definedName name="ｈｒｔｈｒ">#REF!</definedName>
    <definedName name="ｈｓ" localSheetId="2">#REF!</definedName>
    <definedName name="ｈｓ" localSheetId="5">#REF!</definedName>
    <definedName name="ｈｓ">#REF!</definedName>
    <definedName name="HSA">#REF!</definedName>
    <definedName name="HSAK">#REF!</definedName>
    <definedName name="HSB">#REF!</definedName>
    <definedName name="ＨＳＢ仕上">#REF!</definedName>
    <definedName name="ＨＳＢ撤去">#REF!</definedName>
    <definedName name="ＨＳＢ補強">#REF!</definedName>
    <definedName name="HSC">#REF!</definedName>
    <definedName name="HSD">#REF!</definedName>
    <definedName name="HSS">#REF!</definedName>
    <definedName name="ｈｓｔ" localSheetId="2">#REF!</definedName>
    <definedName name="ｈｓｔ" localSheetId="5">#REF!</definedName>
    <definedName name="ｈｓｔ">#REF!</definedName>
    <definedName name="Ht" hidden="1">{"'内訳書'!$A$1:$O$28"}</definedName>
    <definedName name="htbehraywvse">#REF!</definedName>
    <definedName name="ｈｔｈｔ" localSheetId="9">#REF!</definedName>
    <definedName name="ｈｔｈｔ">#REF!</definedName>
    <definedName name="ｈｔｈｘｈ" localSheetId="9">#REF!</definedName>
    <definedName name="ｈｔｈｘｈ">#REF!</definedName>
    <definedName name="HTM" localSheetId="2" hidden="1">{"'内訳書'!$A$1:$O$28"}</definedName>
    <definedName name="HTM" localSheetId="12" hidden="1">{"'内訳書'!$A$1:$O$28"}</definedName>
    <definedName name="HTM" localSheetId="5" hidden="1">{"'内訳書'!$A$1:$O$28"}</definedName>
    <definedName name="HTM" localSheetId="0" hidden="1">{"'内訳書'!$A$1:$O$28"}</definedName>
    <definedName name="HTM" hidden="1">{"'内訳書'!$A$1:$O$28"}</definedName>
    <definedName name="HTM_Control" hidden="1">{"'内訳書'!$A$1:$O$28"}</definedName>
    <definedName name="HTML_CodePage" hidden="1">932</definedName>
    <definedName name="HTML_Control" localSheetId="2" hidden="1">{"'内訳書'!$A$1:$O$28"}</definedName>
    <definedName name="HTML_Control" localSheetId="12" hidden="1">{"'内訳書'!$A$1:$O$28"}</definedName>
    <definedName name="HTML_Control" localSheetId="9" hidden="1">{"'内訳書'!$A$1:$O$28"}</definedName>
    <definedName name="HTML_Control" localSheetId="5" hidden="1">{"'内訳書'!$A$1:$O$28"}</definedName>
    <definedName name="HTML_Control" localSheetId="0" hidden="1">{"'内訳書'!$A$1:$O$28"}</definedName>
    <definedName name="HTML_Control" hidden="1">{"'内訳書'!$A$1:$O$28"}</definedName>
    <definedName name="HTML_Control_2" hidden="1">{"'内訳書'!$A$1:$O$28"}</definedName>
    <definedName name="HTML_Description" hidden="1">""</definedName>
    <definedName name="HTML_Email" hidden="1">""</definedName>
    <definedName name="HTML_Header" hidden="1">"内訳書"</definedName>
    <definedName name="HTML_LastUpdate" hidden="1">"98/12/22"</definedName>
    <definedName name="HTML_LineAfter" hidden="1">FALSE</definedName>
    <definedName name="HTML_LineBefore" hidden="1">FALSE</definedName>
    <definedName name="HTML_Name" hidden="1">"隅　貴弘"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"ﾊﾞｲｵﾊｻﾞｰﾄﾞ内訳書"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ｈｔｓｊｔｗ" localSheetId="9">#REF!</definedName>
    <definedName name="ｈｔｓｊｔｗ">#N/A</definedName>
    <definedName name="HU" localSheetId="9" hidden="1">#REF!</definedName>
    <definedName name="HU" hidden="1">#REF!</definedName>
    <definedName name="HUD" localSheetId="9">#REF!</definedName>
    <definedName name="HUD">#REF!</definedName>
    <definedName name="hx">#REF!,#REF!</definedName>
    <definedName name="HY" localSheetId="9">#REF!</definedName>
    <definedName name="HY">#REF!</definedName>
    <definedName name="HYA" localSheetId="9">#REF!</definedName>
    <definedName name="HYA">#REF!</definedName>
    <definedName name="HYB" localSheetId="9">#REF!</definedName>
    <definedName name="HYB">#REF!</definedName>
    <definedName name="HYOU" localSheetId="2">#REF!</definedName>
    <definedName name="HYOU" localSheetId="12">#REF!</definedName>
    <definedName name="HYOU" localSheetId="0">#REF!</definedName>
    <definedName name="HYOU">#REF!</definedName>
    <definedName name="HYOU1" localSheetId="2">#REF!</definedName>
    <definedName name="HYOU1" localSheetId="12">#REF!</definedName>
    <definedName name="HYOU1" localSheetId="0">#REF!</definedName>
    <definedName name="HYOU1">#REF!</definedName>
    <definedName name="HYOUJI">#REF!</definedName>
    <definedName name="HYOUJI1">#REF!</definedName>
    <definedName name="HYOUJI2">#REF!</definedName>
    <definedName name="hyoushi" hidden="1">{#N/A,#N/A,FALSE,"Sheet16";#N/A,#N/A,FALSE,"Sheet16"}</definedName>
    <definedName name="hyoushi2" hidden="1">{"'内訳書'!$A$1:$O$28"}</definedName>
    <definedName name="hyousi" localSheetId="2">#REF!</definedName>
    <definedName name="hyousi" localSheetId="12">#REF!</definedName>
    <definedName name="hyousi" localSheetId="5">#REF!</definedName>
    <definedName name="hyousi" localSheetId="0">#REF!</definedName>
    <definedName name="hyousi">#REF!</definedName>
    <definedName name="hytsd" localSheetId="2">#REF!</definedName>
    <definedName name="hytsd">#REF!</definedName>
    <definedName name="hyu">#REF!</definedName>
    <definedName name="hyyy">#REF!</definedName>
    <definedName name="ｈぎぎ" localSheetId="2" hidden="1">{"'内訳書'!$A$1:$O$28"}</definedName>
    <definedName name="ｈぎぎ" localSheetId="12" hidden="1">{"'内訳書'!$A$1:$O$28"}</definedName>
    <definedName name="ｈぎぎ" localSheetId="9" hidden="1">{"'内訳書'!$A$1:$O$28"}</definedName>
    <definedName name="ｈぎぎ" localSheetId="5" hidden="1">{"'内訳書'!$A$1:$O$28"}</definedName>
    <definedName name="ｈぎぎ" localSheetId="0" hidden="1">{"'内訳書'!$A$1:$O$28"}</definedName>
    <definedName name="ｈぎぎ" hidden="1">{"'内訳書'!$A$1:$O$28"}</definedName>
    <definedName name="ｈぐう「" localSheetId="12">#REF!</definedName>
    <definedName name="ｈぐう「" localSheetId="0">#REF!</definedName>
    <definedName name="ｈぐう「">#REF!</definedName>
    <definedName name="Ｈこ">#REF!</definedName>
    <definedName name="ｈじゅいうい" localSheetId="12">#REF!</definedName>
    <definedName name="ｈじゅいうい" localSheetId="0">#REF!</definedName>
    <definedName name="ｈじゅいうい">#REF!</definedName>
    <definedName name="ｈっだｓ" localSheetId="2">#REF!</definedName>
    <definedName name="ｈっだｓ">#REF!</definedName>
    <definedName name="Ｈ共通経費">#REF!</definedName>
    <definedName name="Ｈ消費税">#REF!</definedName>
    <definedName name="Ｈ総計">#REF!</definedName>
    <definedName name="I" localSheetId="2" hidden="1">#REF!</definedName>
    <definedName name="I" localSheetId="9">#REF!</definedName>
    <definedName name="i" localSheetId="0">#REF!</definedName>
    <definedName name="I" hidden="1">#REF!</definedName>
    <definedName name="I.360" localSheetId="2">#REF!</definedName>
    <definedName name="I.360" localSheetId="12">#REF!</definedName>
    <definedName name="I.360" localSheetId="9">#REF!</definedName>
    <definedName name="I.360" localSheetId="0">#REF!</definedName>
    <definedName name="I.360">#REF!</definedName>
    <definedName name="I_1">#REF!</definedName>
    <definedName name="I_土木諸経費">#REF!</definedName>
    <definedName name="IA">#REF!</definedName>
    <definedName name="ID">#REF!</definedName>
    <definedName name="IF_?__">#REF!</definedName>
    <definedName name="ＩＦＲ">#REF!</definedName>
    <definedName name="IH_?__">#REF!</definedName>
    <definedName name="II">#REF!</definedName>
    <definedName name="III" localSheetId="2">#REF!</definedName>
    <definedName name="III" localSheetId="0">#REF!</definedName>
    <definedName name="III">#REF!</definedName>
    <definedName name="IIIIII" localSheetId="2">#REF!</definedName>
    <definedName name="IIIIII" localSheetId="12">#REF!</definedName>
    <definedName name="IIIIII" localSheetId="0">#REF!</definedName>
    <definedName name="IIIIII">#REF!</definedName>
    <definedName name="IIIIIII" localSheetId="2">#REF!</definedName>
    <definedName name="IIIIIII" localSheetId="12">#REF!</definedName>
    <definedName name="IIIIIII">#REF!</definedName>
    <definedName name="IIIIIIIIIIII" localSheetId="2">#REF!</definedName>
    <definedName name="IIIIIIIIIIII" localSheetId="12">#REF!</definedName>
    <definedName name="IIIIIIIIIIII">#REF!</definedName>
    <definedName name="ikih" localSheetId="12">#REF!</definedName>
    <definedName name="ikih" localSheetId="0">#REF!</definedName>
    <definedName name="ikih">#REF!</definedName>
    <definedName name="IL1A">#REF!</definedName>
    <definedName name="IL1B">#REF!</definedName>
    <definedName name="IL2A">#REF!</definedName>
    <definedName name="IL2B">#REF!</definedName>
    <definedName name="ima.test" hidden="1">{#N/A,#N/A,FALSE,"原紙B4"}</definedName>
    <definedName name="IN_KNN" localSheetId="2">#REF!</definedName>
    <definedName name="IN_KNN" localSheetId="12">#REF!</definedName>
    <definedName name="IN_KNN" localSheetId="0">#REF!</definedName>
    <definedName name="IN_KNN">#REF!</definedName>
    <definedName name="IN_KNN_11" localSheetId="2">#REF!</definedName>
    <definedName name="IN_KNN_11" localSheetId="12">#REF!</definedName>
    <definedName name="IN_KNN_11" localSheetId="0">#REF!</definedName>
    <definedName name="IN_KNN_11">#REF!</definedName>
    <definedName name="IN_KNN_12" localSheetId="2">#REF!</definedName>
    <definedName name="IN_KNN_12" localSheetId="12">#REF!</definedName>
    <definedName name="IN_KNN_12" localSheetId="0">#REF!</definedName>
    <definedName name="IN_KNN_12">#REF!</definedName>
    <definedName name="IN_KNN_13" localSheetId="2">#REF!</definedName>
    <definedName name="IN_KNN_13" localSheetId="12">#REF!</definedName>
    <definedName name="IN_KNN_13">#REF!</definedName>
    <definedName name="IN_KNN_4" localSheetId="2">#REF!</definedName>
    <definedName name="IN_KNN_4" localSheetId="12">#REF!</definedName>
    <definedName name="IN_KNN_4">#REF!</definedName>
    <definedName name="INDEX">#REF!</definedName>
    <definedName name="INDX">#REF!</definedName>
    <definedName name="INGﾌｧｲﾙ名" localSheetId="2">#REF!</definedName>
    <definedName name="INGﾌｧｲﾙ名" localSheetId="12">#REF!</definedName>
    <definedName name="INGﾌｧｲﾙ名">#REF!</definedName>
    <definedName name="INIT">#REF!</definedName>
    <definedName name="INPUT" localSheetId="2">#REF!</definedName>
    <definedName name="INPUT" localSheetId="12">#REF!</definedName>
    <definedName name="INPUT">#REF!</definedName>
    <definedName name="INPUT2" localSheetId="2">#REF!</definedName>
    <definedName name="INPUT2" localSheetId="12">#REF!</definedName>
    <definedName name="INPUT2">#REF!</definedName>
    <definedName name="INPUTMENU">#REF!</definedName>
    <definedName name="INSATU">#REF!</definedName>
    <definedName name="INSHB" localSheetId="2">#REF!</definedName>
    <definedName name="INSHB" localSheetId="12">#REF!</definedName>
    <definedName name="INSHB">#REF!</definedName>
    <definedName name="INSHB1" localSheetId="2">#REF!</definedName>
    <definedName name="INSHB1" localSheetId="12">#REF!</definedName>
    <definedName name="INSHB1">#REF!</definedName>
    <definedName name="io" hidden="1">{"'電灯ｺﾝｾﾝﾄ'!$C$88"}</definedName>
    <definedName name="ippan" localSheetId="2">#REF!</definedName>
    <definedName name="ippan" localSheetId="0">#REF!</definedName>
    <definedName name="ippan">#REF!</definedName>
    <definedName name="IS_">#REF!</definedName>
    <definedName name="itennn">#REF!</definedName>
    <definedName name="ItoChin">#REF!</definedName>
    <definedName name="ＩＴＶ" localSheetId="9">#REF!</definedName>
    <definedName name="ITV">#REF!</definedName>
    <definedName name="ITV装置">#REF!</definedName>
    <definedName name="IUPOUIOU">#REF!</definedName>
    <definedName name="j" localSheetId="2" hidden="1">#REF!</definedName>
    <definedName name="j" localSheetId="12">#REF!</definedName>
    <definedName name="ｊ" localSheetId="9">#REF!</definedName>
    <definedName name="j" localSheetId="5" hidden="1">#REF!</definedName>
    <definedName name="j" localSheetId="0" hidden="1">#REF!</definedName>
    <definedName name="j" hidden="1">#REF!</definedName>
    <definedName name="J_1">#REF!</definedName>
    <definedName name="J_2">#REF!</definedName>
    <definedName name="J_3">#REF!</definedName>
    <definedName name="J_複合諸経費">#N/A</definedName>
    <definedName name="ｊｄｓｆｇｓｗ">#REF!</definedName>
    <definedName name="ｊｇ" localSheetId="9">#REF!</definedName>
    <definedName name="ｊｇ">#N/A</definedName>
    <definedName name="jgfd">#REF!</definedName>
    <definedName name="jggg">#REF!</definedName>
    <definedName name="jgoe">#REF!</definedName>
    <definedName name="jhg" localSheetId="2">#REF!</definedName>
    <definedName name="ｊｈｇ" localSheetId="12">#REF!</definedName>
    <definedName name="jhg" localSheetId="5">#REF!</definedName>
    <definedName name="ｊｈｇ" localSheetId="0">#REF!</definedName>
    <definedName name="jhg">#REF!</definedName>
    <definedName name="jhkh" localSheetId="2" hidden="1">{"'内訳書'!$A$1:$O$28"}</definedName>
    <definedName name="jhkh" localSheetId="12" hidden="1">{"'内訳書'!$A$1:$O$28"}</definedName>
    <definedName name="jhkh" localSheetId="9" hidden="1">{"'内訳書'!$A$1:$O$28"}</definedName>
    <definedName name="jhkh" localSheetId="5" hidden="1">{"'内訳書'!$A$1:$O$28"}</definedName>
    <definedName name="jhkh" localSheetId="0" hidden="1">{"'内訳書'!$A$1:$O$28"}</definedName>
    <definedName name="jhkh" hidden="1">{"'内訳書'!$A$1:$O$28"}</definedName>
    <definedName name="ｊｈきｌ」" localSheetId="2">#REF!</definedName>
    <definedName name="ｊｈきｌ」" localSheetId="12">#REF!</definedName>
    <definedName name="ｊｈきｌ」">#REF!</definedName>
    <definedName name="ji" localSheetId="9">#REF!</definedName>
    <definedName name="ji">#REF!</definedName>
    <definedName name="jiji" localSheetId="12">#REF!</definedName>
    <definedName name="jiji">#REF!</definedName>
    <definedName name="jikainendo" localSheetId="2">#REF!</definedName>
    <definedName name="jikainendo" localSheetId="12">#REF!</definedName>
    <definedName name="jikainendo" localSheetId="0">#REF!</definedName>
    <definedName name="jikainendo">#REF!</definedName>
    <definedName name="jin" hidden="1">#REF!</definedName>
    <definedName name="JIS10K">#REF!</definedName>
    <definedName name="JIS10Kｻｲｽﾞ">#REF!</definedName>
    <definedName name="jisseki" localSheetId="2">#REF!</definedName>
    <definedName name="jisseki" localSheetId="12">#REF!</definedName>
    <definedName name="jisseki" localSheetId="0">#REF!</definedName>
    <definedName name="jisseki">#REF!</definedName>
    <definedName name="ｊｊ" localSheetId="2" hidden="1">{"'内訳書'!$A$1:$O$28"}</definedName>
    <definedName name="jj" localSheetId="12">#REF!</definedName>
    <definedName name="ｊｊ" localSheetId="5" hidden="1">{"'内訳書'!$A$1:$O$28"}</definedName>
    <definedName name="ｊｊ" localSheetId="0" hidden="1">{"'内訳書'!$A$1:$O$28"}</definedName>
    <definedName name="ｊｊ" hidden="1">{"'内訳書'!$A$1:$O$28"}</definedName>
    <definedName name="jjj">#REF!</definedName>
    <definedName name="jjjj">#REF!</definedName>
    <definedName name="ｊｊｊｊｊ" localSheetId="9">#REF!</definedName>
    <definedName name="ｊｊｊｊｊ">#REF!</definedName>
    <definedName name="jjjjjj">#REF!</definedName>
    <definedName name="ｊｊｊｊｊｊｊｊｊｊｊｊｊｊｊｊｊ" localSheetId="9">#REF!</definedName>
    <definedName name="ｊｊｊｊｊｊｊｊｊｊｊｊｊｊｊｊｊ">#REF!</definedName>
    <definedName name="ｊｊｊｊｊｊｊｊｊｊｊｊｊｊｊｊｊｊｊｊ" localSheetId="9">#REF!</definedName>
    <definedName name="ｊｊｊｊｊｊｊｊｊｊｊｊｊｊｊｊｊｊｊｊ">#REF!</definedName>
    <definedName name="ｊｊｊｊｊｊｊｊｊｊｊｊｊｊｊｊｊｊｊｊｊｊ" localSheetId="9">#REF!</definedName>
    <definedName name="ｊｊｊｊｊｊｊｊｊｊｊｊｊｊｊｊｊｊｊｊｊｊ">#REF!</definedName>
    <definedName name="ｊｋ" localSheetId="2">#REF!</definedName>
    <definedName name="ｊｋ" localSheetId="12">#REF!</definedName>
    <definedName name="ｊｋ" localSheetId="0">#REF!</definedName>
    <definedName name="ｊｋ">#REF!</definedName>
    <definedName name="ｊｋｄ" localSheetId="9">#REF!</definedName>
    <definedName name="ｊｋｄ">#N/A</definedName>
    <definedName name="ｊｋｈ" localSheetId="9">#REF!</definedName>
    <definedName name="ｊｋｈ">#N/A</definedName>
    <definedName name="jkli">#REF!</definedName>
    <definedName name="jkuo">#REF!</definedName>
    <definedName name="jo">#REF!</definedName>
    <definedName name="JSD">#REF!</definedName>
    <definedName name="JSK">#REF!</definedName>
    <definedName name="JSN">#REF!</definedName>
    <definedName name="ｊｔｊｔｊｔｙ" localSheetId="9">#REF!</definedName>
    <definedName name="ｊｔｊｔｊｔｙ">#N/A</definedName>
    <definedName name="ｊｔｊｔｙ" localSheetId="9">#REF!</definedName>
    <definedName name="ｊｔｊｔｙ">#REF!</definedName>
    <definedName name="ｊｔｒｈｔ" localSheetId="2">#REF!</definedName>
    <definedName name="ｊｔｒｈｔ" localSheetId="5">#REF!</definedName>
    <definedName name="ｊｔｒｈｔ" localSheetId="0">#REF!</definedName>
    <definedName name="ｊｔｒｈｔ">#REF!</definedName>
    <definedName name="ｊｔｒｊｒｔ" localSheetId="9">#REF!</definedName>
    <definedName name="ｊｔｒｊｒｔ">#N/A</definedName>
    <definedName name="ｊｔｒｊｔｒ" localSheetId="9">#REF!</definedName>
    <definedName name="ｊｔｒｊｔｒ">#N/A</definedName>
    <definedName name="jui" hidden="1">#REF!</definedName>
    <definedName name="juiew">#REF!</definedName>
    <definedName name="JUMP" localSheetId="2">#REF!</definedName>
    <definedName name="JUMP" localSheetId="12">#REF!</definedName>
    <definedName name="JUMP" localSheetId="0">#REF!</definedName>
    <definedName name="JUMP">#REF!</definedName>
    <definedName name="JUMPMENU">#REF!</definedName>
    <definedName name="JUNBI" localSheetId="2">#REF!</definedName>
    <definedName name="JUNBI" localSheetId="12">#REF!</definedName>
    <definedName name="JUNBI" localSheetId="5">#REF!</definedName>
    <definedName name="JUNBI" localSheetId="0">#REF!</definedName>
    <definedName name="JUNBI">#REF!</definedName>
    <definedName name="junko" localSheetId="2">#REF!</definedName>
    <definedName name="junko" localSheetId="0">#REF!</definedName>
    <definedName name="junko">#REF!</definedName>
    <definedName name="juryou">#REF!</definedName>
    <definedName name="juryou2">#REF!</definedName>
    <definedName name="ｊｙ" localSheetId="2">#REF!</definedName>
    <definedName name="ｊｙ" localSheetId="12">#REF!</definedName>
    <definedName name="ｊｙ" localSheetId="0">#REF!</definedName>
    <definedName name="ｊｙ">#REF!</definedName>
    <definedName name="ｊｙｔｊｄｔｊ" localSheetId="9">#REF!</definedName>
    <definedName name="ｊｙｔｊｄｔｊ">#REF!</definedName>
    <definedName name="ｊｙｔで" localSheetId="9">#REF!</definedName>
    <definedName name="ｊｙｔで">#N/A</definedName>
    <definedName name="Jyuuryou" localSheetId="9">#REF!</definedName>
    <definedName name="Jyuuryou">#REF!</definedName>
    <definedName name="jyuuyoudo" localSheetId="2">#REF!</definedName>
    <definedName name="jyuuyoudo" localSheetId="12">#REF!</definedName>
    <definedName name="jyuuyoudo">#REF!</definedName>
    <definedName name="ｊっｙｓｄ" localSheetId="9">#REF!</definedName>
    <definedName name="ｊっｙｓｄ">#N/A</definedName>
    <definedName name="ｊっｙじゅ" localSheetId="9">#REF!</definedName>
    <definedName name="ｊっｙじゅ">#N/A</definedName>
    <definedName name="Ｋ" localSheetId="2">#REF!</definedName>
    <definedName name="Ｋ" localSheetId="12">#REF!</definedName>
    <definedName name="ｋ" localSheetId="9">#REF!</definedName>
    <definedName name="Ｋ" localSheetId="5">#REF!</definedName>
    <definedName name="Ｋ">#REF!</definedName>
    <definedName name="K_0" hidden="1">#REF!</definedName>
    <definedName name="K_1">#REF!</definedName>
    <definedName name="K_10">#REF!</definedName>
    <definedName name="K_11">#REF!</definedName>
    <definedName name="K_1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_7">#REF!</definedName>
    <definedName name="Ｋ_8" localSheetId="12">#REF!</definedName>
    <definedName name="Ｋ_8" localSheetId="0">#REF!</definedName>
    <definedName name="Ｋ_8">#REF!</definedName>
    <definedName name="K_9">#REF!</definedName>
    <definedName name="K_ALL">#REF!</definedName>
    <definedName name="K_C">#REF!</definedName>
    <definedName name="K_LO">#REF!</definedName>
    <definedName name="K_MENU1">#REF!</definedName>
    <definedName name="K_P">#REF!</definedName>
    <definedName name="K_SE">#REF!</definedName>
    <definedName name="K_建築代価">#N/A</definedName>
    <definedName name="K3_">#REF!</definedName>
    <definedName name="ka" localSheetId="2">#REF!,#REF!,#REF!,#REF!,#REF!,#REF!,#REF!,#REF!,#REF!</definedName>
    <definedName name="ka" localSheetId="12">#REF!,#REF!,#REF!,#REF!,#REF!,#REF!,#REF!,#REF!,#REF!</definedName>
    <definedName name="KA" localSheetId="0">#REF!</definedName>
    <definedName name="KA">#REF!</definedName>
    <definedName name="kaishu" localSheetId="9">#REF!</definedName>
    <definedName name="kaishu">#REF!</definedName>
    <definedName name="kaisyo" localSheetId="2">#REF!</definedName>
    <definedName name="kaisyo" localSheetId="12">#REF!</definedName>
    <definedName name="kaisyo" localSheetId="0">#REF!</definedName>
    <definedName name="kaisyo">#REF!</definedName>
    <definedName name="KaitaiDataArea" localSheetId="2">#REF!,#REF!</definedName>
    <definedName name="KaitaiDataArea" localSheetId="12">#REF!,#REF!</definedName>
    <definedName name="KaitaiDataArea" localSheetId="0">#REF!,#REF!</definedName>
    <definedName name="KaitaiDataArea">#REF!,#REF!</definedName>
    <definedName name="KaitaiDataArea2" localSheetId="2">#REF!,#REF!,#REF!</definedName>
    <definedName name="KaitaiDataArea2" localSheetId="12">#REF!,#REF!,#REF!</definedName>
    <definedName name="KaitaiDataArea2" localSheetId="0">#REF!,#REF!,#REF!</definedName>
    <definedName name="KaitaiDataArea2">#REF!,#REF!,#REF!</definedName>
    <definedName name="kajjsudhd" localSheetId="12">#REF!</definedName>
    <definedName name="kajjsudhd" localSheetId="0">#REF!</definedName>
    <definedName name="kajjsudhd">#REF!</definedName>
    <definedName name="kakaku" localSheetId="2">#REF!</definedName>
    <definedName name="kakaku" localSheetId="0">#REF!</definedName>
    <definedName name="kakaku">#REF!</definedName>
    <definedName name="KAKE" localSheetId="2">#REF!</definedName>
    <definedName name="KAKE" localSheetId="12">#REF!</definedName>
    <definedName name="KAKE" localSheetId="0">#REF!</definedName>
    <definedName name="KAKE">#REF!</definedName>
    <definedName name="KANKAKU">#REF!</definedName>
    <definedName name="KANKAKU1">#REF!</definedName>
    <definedName name="kanko">#REF!</definedName>
    <definedName name="kann" hidden="1">{"'電灯ｺﾝｾﾝﾄ'!$C$88"}</definedName>
    <definedName name="kansetu" localSheetId="2">#REF!</definedName>
    <definedName name="kansetu" localSheetId="0">#REF!</definedName>
    <definedName name="kansetu">#REF!</definedName>
    <definedName name="kari">#REF!</definedName>
    <definedName name="kari1" localSheetId="9">#REF!</definedName>
    <definedName name="kari1">#REF!</definedName>
    <definedName name="karizyuukyo">#REF!</definedName>
    <definedName name="KASA" localSheetId="9">#REF!</definedName>
    <definedName name="KASA">#REF!</definedName>
    <definedName name="KASETU" localSheetId="2">#REF!</definedName>
    <definedName name="KASETU" localSheetId="12">#REF!</definedName>
    <definedName name="KASETU" localSheetId="5">#REF!</definedName>
    <definedName name="KASETU" localSheetId="0">#REF!</definedName>
    <definedName name="KASETU">#REF!</definedName>
    <definedName name="KASETU1">#REF!</definedName>
    <definedName name="ｋｃｆｋ" localSheetId="9">#REF!</definedName>
    <definedName name="ｋｃｆｋ">#N/A</definedName>
    <definedName name="ｋｃｇくｃきゅ" localSheetId="9">#REF!</definedName>
    <definedName name="ｋｃｇくｃきゅ">#N/A</definedName>
    <definedName name="kd">#REF!</definedName>
    <definedName name="KD_OWN">#REF!</definedName>
    <definedName name="KDSUM">#REF!</definedName>
    <definedName name="ｋｄきｒ">#REF!</definedName>
    <definedName name="KE">#REF!,#REF!,#REF!</definedName>
    <definedName name="KE_SINGU" localSheetId="2">#REF!</definedName>
    <definedName name="KE_SINGU" localSheetId="12">#REF!</definedName>
    <definedName name="KE_SINGU" localSheetId="5">#REF!</definedName>
    <definedName name="KE_SINGU">#REF!</definedName>
    <definedName name="KEI">#REF!</definedName>
    <definedName name="keihi">#REF!</definedName>
    <definedName name="KEISAN">#REF!</definedName>
    <definedName name="keisan5">"オプション 5"</definedName>
    <definedName name="keisan6">"オプション 6"</definedName>
    <definedName name="keisan7">"オプション 7"</definedName>
    <definedName name="KEISEN" localSheetId="9">#REF!</definedName>
    <definedName name="KEISEN">#REF!</definedName>
    <definedName name="keisuu" localSheetId="2">#REF!</definedName>
    <definedName name="keisuu" localSheetId="12">#REF!</definedName>
    <definedName name="keisuu">#REF!</definedName>
    <definedName name="kenn" localSheetId="12">#REF!</definedName>
    <definedName name="kenn">#REF!</definedName>
    <definedName name="ker">#REF!</definedName>
    <definedName name="KESU" localSheetId="2">#REF!</definedName>
    <definedName name="KESU" localSheetId="12">#REF!</definedName>
    <definedName name="KESU" localSheetId="0">#REF!</definedName>
    <definedName name="KESU">#REF!</definedName>
    <definedName name="KEY">#REF!</definedName>
    <definedName name="ｋｆｋ" localSheetId="9">#REF!</definedName>
    <definedName name="ｋｆｋ">#N/A</definedName>
    <definedName name="ｋｆｋｘ" localSheetId="9">#REF!</definedName>
    <definedName name="ｋｆｋｘ">#N/A</definedName>
    <definedName name="KFSUM">#REF!</definedName>
    <definedName name="ｋｇｈｊｍ" localSheetId="9">#REF!</definedName>
    <definedName name="ｋｇｈｊｍ">#N/A</definedName>
    <definedName name="kgo">#REF!</definedName>
    <definedName name="kgsoi">#REF!</definedName>
    <definedName name="ｋｇくくｋｈｋ" localSheetId="9">#REF!</definedName>
    <definedName name="ｋｇくくｋｈｋ">#N/A</definedName>
    <definedName name="ｋｇっｋｊ" localSheetId="9">#REF!</definedName>
    <definedName name="ｋｇっｋｊ">#N/A</definedName>
    <definedName name="KH">#REF!</definedName>
    <definedName name="ｋｈｇ">#REF!</definedName>
    <definedName name="khj" localSheetId="2" hidden="1">{"'内訳書'!$A$1:$O$28"}</definedName>
    <definedName name="khj" localSheetId="12" hidden="1">{"'内訳書'!$A$1:$O$28"}</definedName>
    <definedName name="khj" localSheetId="9" hidden="1">{"'内訳書'!$A$1:$O$28"}</definedName>
    <definedName name="khj" localSheetId="5" hidden="1">{"'内訳書'!$A$1:$O$28"}</definedName>
    <definedName name="khj" localSheetId="0" hidden="1">{"'内訳書'!$A$1:$O$28"}</definedName>
    <definedName name="khj" hidden="1">{"'内訳書'!$A$1:$O$28"}</definedName>
    <definedName name="ｋｈｊｇｆ" localSheetId="9">#REF!</definedName>
    <definedName name="ｋｈｊｇｆ">#N/A</definedName>
    <definedName name="ｋｈｊｋｈｊ" localSheetId="9">#REF!</definedName>
    <definedName name="ｋｈｊｋｈｊ">#N/A</definedName>
    <definedName name="KHK">0</definedName>
    <definedName name="ｋｈｌｈｒ" localSheetId="9">#REF!</definedName>
    <definedName name="ｋｈｌｈｒ">#N/A</definedName>
    <definedName name="KI">#REF!</definedName>
    <definedName name="kij" localSheetId="2">#REF!</definedName>
    <definedName name="kij" localSheetId="12">#REF!</definedName>
    <definedName name="kij">#REF!</definedName>
    <definedName name="KIKAI" localSheetId="2">#REF!</definedName>
    <definedName name="KIKAI" localSheetId="12">#REF!</definedName>
    <definedName name="kikai" localSheetId="9">#REF!</definedName>
    <definedName name="KIKAI">#REF!</definedName>
    <definedName name="KIKAIKIGUSONRYOU">#REF!</definedName>
    <definedName name="KIKI1">#REF!</definedName>
    <definedName name="KIKI2">#REF!</definedName>
    <definedName name="KIKI3">#REF!</definedName>
    <definedName name="KIKI4">#REF!</definedName>
    <definedName name="KIKI5">#REF!</definedName>
    <definedName name="KIKI6">#REF!</definedName>
    <definedName name="kikihi" localSheetId="2">#REF!</definedName>
    <definedName name="kikihi" localSheetId="0">#REF!</definedName>
    <definedName name="kikihi">#REF!</definedName>
    <definedName name="kingaku" localSheetId="2">#REF!</definedName>
    <definedName name="kingaku" localSheetId="12">#REF!</definedName>
    <definedName name="kingaku" localSheetId="0">#REF!</definedName>
    <definedName name="kingaku">#REF!</definedName>
    <definedName name="Kingaku_data" localSheetId="9">#REF!</definedName>
    <definedName name="Kingaku_data">#REF!</definedName>
    <definedName name="kiniri" localSheetId="2">#REF!</definedName>
    <definedName name="kiniri" localSheetId="0">#REF!</definedName>
    <definedName name="kiniri">#REF!</definedName>
    <definedName name="kinkyuudo" localSheetId="2">#REF!</definedName>
    <definedName name="kinkyuudo" localSheetId="12">#REF!</definedName>
    <definedName name="kinkyuudo" localSheetId="0">#REF!</definedName>
    <definedName name="kinkyuudo">#REF!</definedName>
    <definedName name="kinouzou" localSheetId="2">#REF!</definedName>
    <definedName name="kinouzou" localSheetId="0">#REF!</definedName>
    <definedName name="kinouzou">#REF!</definedName>
    <definedName name="KINSATU">#REF!</definedName>
    <definedName name="KIO" hidden="1">#REF!</definedName>
    <definedName name="kiso">#REF!</definedName>
    <definedName name="ｋｊ">#REF!</definedName>
    <definedName name="KJFG">#REF!</definedName>
    <definedName name="kji">#N/A</definedName>
    <definedName name="kjjj">#REF!</definedName>
    <definedName name="kk" localSheetId="2" hidden="1">{"'内訳書'!$A$1:$O$28"}</definedName>
    <definedName name="kk" localSheetId="12">#REF!</definedName>
    <definedName name="KK" localSheetId="9">#REF!</definedName>
    <definedName name="kk" localSheetId="5" hidden="1">{"'内訳書'!$A$1:$O$28"}</definedName>
    <definedName name="kk" localSheetId="0">#REF!</definedName>
    <definedName name="kk" hidden="1">{"'内訳書'!$A$1:$O$28"}</definedName>
    <definedName name="KK_1" localSheetId="2">#REF!</definedName>
    <definedName name="KK_1">#REF!</definedName>
    <definedName name="ｋｋｄｓ">#REF!</definedName>
    <definedName name="KKFLAG" localSheetId="2">#REF!</definedName>
    <definedName name="KKFLAG">#REF!</definedName>
    <definedName name="KKH" localSheetId="2">#REF!</definedName>
    <definedName name="KKH">#REF!</definedName>
    <definedName name="KKI" localSheetId="2">#REF!</definedName>
    <definedName name="KKI">#REF!</definedName>
    <definedName name="ｋｋｊ">#REF!</definedName>
    <definedName name="ｋｋｊｋｊｊｋ」」」" localSheetId="2" hidden="1">{"'内訳書'!$A$1:$O$28"}</definedName>
    <definedName name="ｋｋｊｋｊｊｋ」」」" localSheetId="12" hidden="1">{"'内訳書'!$A$1:$O$28"}</definedName>
    <definedName name="ｋｋｊｋｊｊｋ」」」" localSheetId="9" hidden="1">{"'内訳書'!$A$1:$O$28"}</definedName>
    <definedName name="ｋｋｊｋｊｊｋ」」」" localSheetId="5" hidden="1">{"'内訳書'!$A$1:$O$28"}</definedName>
    <definedName name="ｋｋｊｋｊｊｋ」」」" localSheetId="0" hidden="1">{"'内訳書'!$A$1:$O$28"}</definedName>
    <definedName name="ｋｋｊｋｊｊｋ」」」" hidden="1">{"'内訳書'!$A$1:$O$28"}</definedName>
    <definedName name="kkk" localSheetId="2">#REF!</definedName>
    <definedName name="KKK" localSheetId="9">#REF!</definedName>
    <definedName name="kkk">#REF!</definedName>
    <definedName name="ｋｋｋｋ" localSheetId="9">#REF!</definedName>
    <definedName name="ｋｋｋｋ">#REF!</definedName>
    <definedName name="KKKKK" localSheetId="2">#REF!</definedName>
    <definedName name="KKKKK" localSheetId="12">#REF!</definedName>
    <definedName name="KKKKK" localSheetId="9">#REF!</definedName>
    <definedName name="KKKKK">#REF!</definedName>
    <definedName name="ｋｋｋｋｋｋｋ" localSheetId="2">#REF!</definedName>
    <definedName name="ｋｋｋｋｋｋｋ" localSheetId="12">#REF!</definedName>
    <definedName name="ｋｋｋｋｋｋｋ" localSheetId="9">#REF!</definedName>
    <definedName name="kkkkkkk" localSheetId="0">#REF!</definedName>
    <definedName name="ｋｋｋｋｋｋｋ">#REF!</definedName>
    <definedName name="KKKKKKKK" localSheetId="12">#REF!</definedName>
    <definedName name="KKKKKKKK">#REF!</definedName>
    <definedName name="KKKKKKKKKKK" localSheetId="12">#REF!</definedName>
    <definedName name="KKKKKKKKKKK">#REF!</definedName>
    <definedName name="kkkkkkkkkkkkk">#REF!</definedName>
    <definedName name="ｋｋｋｋｋｋｋｋｋｋｋｋｋｋｋｋｋｋｋｋｋｋｋｋ" localSheetId="9">#REF!</definedName>
    <definedName name="ｋｋｋｋｋｋｋｋｋｋｋｋｋｋｋｋｋｋｋｋｋｋｋｋ">#REF!</definedName>
    <definedName name="kkll" localSheetId="12">#REF!</definedName>
    <definedName name="kkll" localSheetId="0">#REF!</definedName>
    <definedName name="kkll">#REF!</definedName>
    <definedName name="ｋｋｌｐ" localSheetId="2">#REF!</definedName>
    <definedName name="ｋｋｌｐ" localSheetId="12">#REF!</definedName>
    <definedName name="ｋｋｌｐ" localSheetId="0">#REF!</definedName>
    <definedName name="ｋｋｌｐ">#REF!</definedName>
    <definedName name="KKN" localSheetId="2">#REF!</definedName>
    <definedName name="KKN" localSheetId="12">#REF!</definedName>
    <definedName name="KKN" localSheetId="0">#REF!</definedName>
    <definedName name="KKN">#REF!</definedName>
    <definedName name="kl" localSheetId="2" hidden="1">#REF!</definedName>
    <definedName name="kl" localSheetId="12" hidden="1">#REF!</definedName>
    <definedName name="kl" localSheetId="0" hidden="1">#REF!</definedName>
    <definedName name="kl" hidden="1">#REF!</definedName>
    <definedName name="ｋｌｊ" localSheetId="12">#REF!</definedName>
    <definedName name="ｋｌｊ" localSheetId="0">#REF!</definedName>
    <definedName name="ｋｌｊ">#REF!</definedName>
    <definedName name="kll">#REF!</definedName>
    <definedName name="klll">#N/A</definedName>
    <definedName name="klllll">#N/A</definedName>
    <definedName name="klo" localSheetId="2" hidden="1">{"'内訳書'!$A$1:$O$28"}</definedName>
    <definedName name="klo" localSheetId="12" hidden="1">{"'内訳書'!$A$1:$O$28"}</definedName>
    <definedName name="klo" localSheetId="5" hidden="1">{"'内訳書'!$A$1:$O$28"}</definedName>
    <definedName name="klo" localSheetId="0" hidden="1">{"'内訳書'!$A$1:$O$28"}</definedName>
    <definedName name="klo" hidden="1">{"'内訳書'!$A$1:$O$28"}</definedName>
    <definedName name="ｋｌじゅｋ" localSheetId="9">#REF!</definedName>
    <definedName name="ｋｌじゅｋ">#N/A</definedName>
    <definedName name="ｋｍ" hidden="1">#REF!</definedName>
    <definedName name="KMAJSID">#REF!</definedName>
    <definedName name="KMAMIN">#REF!</definedName>
    <definedName name="ｋｍｈｇｆ" localSheetId="9">#REF!</definedName>
    <definedName name="ｋｍｈｇｆ">#N/A</definedName>
    <definedName name="KMTD">#REF!</definedName>
    <definedName name="ko" localSheetId="12">#REF!</definedName>
    <definedName name="ko" localSheetId="0">#REF!</definedName>
    <definedName name="ko">#REF!</definedName>
    <definedName name="koeda" localSheetId="2">#REF!</definedName>
    <definedName name="koeda" localSheetId="12">#REF!</definedName>
    <definedName name="koeda" localSheetId="5">#N/A</definedName>
    <definedName name="koeda" localSheetId="0">#REF!</definedName>
    <definedName name="koeda">#REF!</definedName>
    <definedName name="koeda_8" localSheetId="12">#REF!</definedName>
    <definedName name="koeda_8">#REF!</definedName>
    <definedName name="KOMI1">#REF!</definedName>
    <definedName name="KOMI11">#REF!</definedName>
    <definedName name="KOMI111">#REF!</definedName>
    <definedName name="KOMI2">#REF!</definedName>
    <definedName name="KOMI21">#REF!</definedName>
    <definedName name="KOMI22">#REF!</definedName>
    <definedName name="KOMI3">#REF!</definedName>
    <definedName name="KOMI31">#REF!</definedName>
    <definedName name="KOMI32">#REF!</definedName>
    <definedName name="KOMI4">#REF!</definedName>
    <definedName name="KOMI41">#REF!</definedName>
    <definedName name="KOMI42">#REF!</definedName>
    <definedName name="KOMI456">#REF!</definedName>
    <definedName name="KOMI5">#REF!</definedName>
    <definedName name="KOMI51">#REF!</definedName>
    <definedName name="KOMI52">#REF!</definedName>
    <definedName name="KOMI6">#REF!</definedName>
    <definedName name="KOMI61">#REF!</definedName>
    <definedName name="KOMI62">#REF!</definedName>
    <definedName name="KOMI7">#REF!</definedName>
    <definedName name="KOMI71">#REF!</definedName>
    <definedName name="KOMI72">#REF!</definedName>
    <definedName name="KOMI8">#REF!</definedName>
    <definedName name="KOMIM">#REF!</definedName>
    <definedName name="kon" localSheetId="2">#REF!</definedName>
    <definedName name="kon" localSheetId="12">#REF!</definedName>
    <definedName name="kon" localSheetId="0">#REF!</definedName>
    <definedName name="kon">#REF!</definedName>
    <definedName name="kop" localSheetId="9">#REF!</definedName>
    <definedName name="kop">#REF!</definedName>
    <definedName name="kosr">#REF!</definedName>
    <definedName name="kote" localSheetId="9">#REF!</definedName>
    <definedName name="kote">#REF!</definedName>
    <definedName name="kotre" localSheetId="9">#REF!</definedName>
    <definedName name="kotre">#REF!</definedName>
    <definedName name="kouji">#REF!</definedName>
    <definedName name="kouji_cd" localSheetId="2">#REF!</definedName>
    <definedName name="kouji_cd" localSheetId="12">#REF!</definedName>
    <definedName name="kouji_cd" localSheetId="0">#REF!</definedName>
    <definedName name="kouji_cd">#REF!</definedName>
    <definedName name="kouji_nm" localSheetId="2">#REF!</definedName>
    <definedName name="kouji_nm" localSheetId="12">#REF!</definedName>
    <definedName name="kouji_nm" localSheetId="0">#REF!</definedName>
    <definedName name="kouji_nm">#REF!</definedName>
    <definedName name="KOUJI1">#REF!</definedName>
    <definedName name="KOUJIMEI">#REF!</definedName>
    <definedName name="kp" localSheetId="9">#REF!</definedName>
    <definedName name="kp">#REF!</definedName>
    <definedName name="KP_1">#REF!</definedName>
    <definedName name="ｋｒｋｄ" localSheetId="9">#REF!</definedName>
    <definedName name="ｋｒｋｄ">#REF!</definedName>
    <definedName name="KS">#REF!</definedName>
    <definedName name="KS_1">#REF!</definedName>
    <definedName name="KS_1_nm">#REF!</definedName>
    <definedName name="KS_2">#REF!</definedName>
    <definedName name="KS_2_00">#REF!</definedName>
    <definedName name="KS_2_01">#REF!</definedName>
    <definedName name="KS_2_02">#REF!</definedName>
    <definedName name="KS_2_03">#REF!</definedName>
    <definedName name="KS_2_04">#REF!</definedName>
    <definedName name="KS_2_10">#REF!</definedName>
    <definedName name="KS_2_20">#REF!</definedName>
    <definedName name="KS_2_30">#REF!</definedName>
    <definedName name="KS_2_40">#REF!</definedName>
    <definedName name="KS_2_41">#REF!</definedName>
    <definedName name="KS_2_50">#REF!</definedName>
    <definedName name="KS_2_60">#REF!</definedName>
    <definedName name="KS_2_61">#REF!</definedName>
    <definedName name="KS_2_62">#REF!</definedName>
    <definedName name="KS_2_70">#REF!</definedName>
    <definedName name="KS_2_80">#REF!</definedName>
    <definedName name="KS_2_81">#REF!</definedName>
    <definedName name="KS_2_NM">#REF!</definedName>
    <definedName name="KSET1">#REF!</definedName>
    <definedName name="KSET2">#REF!</definedName>
    <definedName name="KSET3">#REF!</definedName>
    <definedName name="KSET4">#REF!</definedName>
    <definedName name="ksi">#REF!</definedName>
    <definedName name="KT">#REF!</definedName>
    <definedName name="ｋｔｄ" localSheetId="9">#REF!</definedName>
    <definedName name="ｋｔｄ">#REF!</definedName>
    <definedName name="KTP">#REF!</definedName>
    <definedName name="ku">#REF!</definedName>
    <definedName name="kubun" localSheetId="2">#REF!</definedName>
    <definedName name="kubun" localSheetId="12">#REF!</definedName>
    <definedName name="kubun">#REF!</definedName>
    <definedName name="kubunn">#REF!</definedName>
    <definedName name="kubunn1">#REF!</definedName>
    <definedName name="kueiruy" localSheetId="2">#REF!</definedName>
    <definedName name="kueiruy" localSheetId="12">#REF!</definedName>
    <definedName name="kueiruy">#REF!</definedName>
    <definedName name="KUI">#REF!</definedName>
    <definedName name="KUKAKU" localSheetId="9">#REF!</definedName>
    <definedName name="KUKAKU">#REF!</definedName>
    <definedName name="KUKYOKU" localSheetId="9">#REF!</definedName>
    <definedName name="KUKYOKU">#REF!</definedName>
    <definedName name="kumi" localSheetId="2">#REF!</definedName>
    <definedName name="kumi" localSheetId="0">#REF!</definedName>
    <definedName name="kumi">#REF!</definedName>
    <definedName name="KUSSAKU" localSheetId="2">#REF!</definedName>
    <definedName name="KUSSAKU" localSheetId="12">#REF!</definedName>
    <definedName name="KUSSAKU" localSheetId="5">#REF!</definedName>
    <definedName name="KUSSAKU" localSheetId="0">#REF!</definedName>
    <definedName name="KUSSAKU">#REF!</definedName>
    <definedName name="ｋｙｈｍｄ" localSheetId="9">#REF!</definedName>
    <definedName name="ｋｙｈｍｄ">#N/A</definedName>
    <definedName name="kyotu" localSheetId="2">#REF!</definedName>
    <definedName name="kyotu" localSheetId="0">#REF!</definedName>
    <definedName name="kyotu">#REF!</definedName>
    <definedName name="KYOUTSUKASETSU">#REF!</definedName>
    <definedName name="ｋぃｌｋ" localSheetId="9">#REF!</definedName>
    <definedName name="ｋぃｌｋ">#REF!</definedName>
    <definedName name="ｋっｃｋ" localSheetId="9">#REF!</definedName>
    <definedName name="ｋっｃｋ">#N/A</definedName>
    <definedName name="ｋつｈ" localSheetId="2">#REF!</definedName>
    <definedName name="ｋつｈ" localSheetId="0">#REF!</definedName>
    <definedName name="ｋつｈ">#REF!</definedName>
    <definedName name="Kﾒﾆｭ1">#REF!</definedName>
    <definedName name="K印刷">#REF!</definedName>
    <definedName name="K仮設印刷1">#REF!</definedName>
    <definedName name="K仮設印刷2">#REF!</definedName>
    <definedName name="K共通印刷1">#REF!</definedName>
    <definedName name="K共通印刷2">#REF!</definedName>
    <definedName name="K減額印刷1">#REF!</definedName>
    <definedName name="K減額印刷2">#REF!</definedName>
    <definedName name="K参照">#REF!</definedName>
    <definedName name="K全1">#REF!</definedName>
    <definedName name="K全2">#REF!</definedName>
    <definedName name="K単印">#REF!</definedName>
    <definedName name="K追印">#REF!</definedName>
    <definedName name="K入単">#REF!</definedName>
    <definedName name="K入追">#REF!</definedName>
    <definedName name="K入力">#REF!</definedName>
    <definedName name="l" localSheetId="2" hidden="1">#REF!</definedName>
    <definedName name="l" localSheetId="12">#REF!</definedName>
    <definedName name="ｌ" localSheetId="9">#REF!</definedName>
    <definedName name="l" localSheetId="5" hidden="1">#REF!</definedName>
    <definedName name="l" localSheetId="0">#REF!</definedName>
    <definedName name="l" hidden="1">#REF!</definedName>
    <definedName name="L_1">#REF!</definedName>
    <definedName name="L_2">#REF!</definedName>
    <definedName name="L_土木代価">#N/A</definedName>
    <definedName name="L0_">#REF!</definedName>
    <definedName name="L2R">#REF!</definedName>
    <definedName name="L2RS">#REF!</definedName>
    <definedName name="LA">#REF!</definedName>
    <definedName name="LAN配管設備工事">#REF!</definedName>
    <definedName name="LASTP2" localSheetId="2">#REF!</definedName>
    <definedName name="LASTP2" localSheetId="12">#REF!</definedName>
    <definedName name="LASTP2" localSheetId="4">#REF!</definedName>
    <definedName name="LASTP2" localSheetId="11">#REF!</definedName>
    <definedName name="LASTP2" localSheetId="3">#REF!</definedName>
    <definedName name="LASTP2" localSheetId="0">#REF!</definedName>
    <definedName name="LASTP2">#REF!</definedName>
    <definedName name="ＬＢＬＶ" localSheetId="2">#REF!</definedName>
    <definedName name="ＬＢＬＶ" localSheetId="12">#REF!</definedName>
    <definedName name="ＬＢＬＶ" localSheetId="0">#REF!</definedName>
    <definedName name="ＬＢＬＶ">#REF!</definedName>
    <definedName name="LEFT">#REF!</definedName>
    <definedName name="lfm">#REF!</definedName>
    <definedName name="LH" localSheetId="2">#REF!</definedName>
    <definedName name="LH" localSheetId="12">#REF!</definedName>
    <definedName name="LH" localSheetId="0">#REF!</definedName>
    <definedName name="LH">#REF!</definedName>
    <definedName name="limcount" hidden="1">1</definedName>
    <definedName name="liskod" localSheetId="2" hidden="1">#REF!</definedName>
    <definedName name="liskod" localSheetId="12" hidden="1">#REF!</definedName>
    <definedName name="liskod" localSheetId="0" hidden="1">#REF!</definedName>
    <definedName name="liskod" hidden="1">#REF!</definedName>
    <definedName name="LIST" localSheetId="7">#REF!</definedName>
    <definedName name="LIST" localSheetId="8">#REF!</definedName>
    <definedName name="LIST">#REF!</definedName>
    <definedName name="LIST1">#REF!</definedName>
    <definedName name="LIST2">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k" localSheetId="2">#REF!</definedName>
    <definedName name="lk" localSheetId="12">#REF!</definedName>
    <definedName name="lk">#REF!</definedName>
    <definedName name="lkj" localSheetId="12">#REF!</definedName>
    <definedName name="lkj">#REF!</definedName>
    <definedName name="ＬＫさＫＪＤＭＣＭＦＪ">#REF!</definedName>
    <definedName name="LL" localSheetId="2">#REF!</definedName>
    <definedName name="ｌｌ" localSheetId="12">#REF!</definedName>
    <definedName name="ｌｌ" localSheetId="0" hidden="1">{"'内訳書'!$A$1:$O$28"}</definedName>
    <definedName name="LL">#REF!</definedName>
    <definedName name="LLL">#REF!</definedName>
    <definedName name="ｌｌｌｌ」」" localSheetId="2">#REF!</definedName>
    <definedName name="ｌｌｌｌ」」" localSheetId="12">#REF!</definedName>
    <definedName name="ｌｌｌｌ」」">#REF!</definedName>
    <definedName name="LLLLL" localSheetId="9">#REF!</definedName>
    <definedName name="LLLLL">#REF!</definedName>
    <definedName name="LLLLLLLLLL" hidden="1">{"44)～46)一覧表印刷",#N/A,FALSE,"44)～46)";"44)～46)代価表印刷",#N/A,FALSE,"44)～46)"}</definedName>
    <definedName name="llllllllllllllll">#REF!</definedName>
    <definedName name="lm" hidden="1">#REF!</definedName>
    <definedName name="loa">#REF!,#REF!</definedName>
    <definedName name="LOOP" localSheetId="2">#REF!</definedName>
    <definedName name="LOOP" localSheetId="0">#REF!</definedName>
    <definedName name="LOOP">#REF!</definedName>
    <definedName name="LOOP_1">#REF!</definedName>
    <definedName name="LOOP_10">#REF!</definedName>
    <definedName name="LOOP_11">#REF!</definedName>
    <definedName name="LOOP_2">#REF!</definedName>
    <definedName name="LOOP_3">#REF!</definedName>
    <definedName name="LOOP_4">#REF!</definedName>
    <definedName name="LOOP_5">#REF!</definedName>
    <definedName name="LOOP_6">#REF!</definedName>
    <definedName name="LOOP_7">#REF!</definedName>
    <definedName name="LOOP_8">#REF!</definedName>
    <definedName name="LOOP_9">#REF!</definedName>
    <definedName name="LOOP3">#REF!</definedName>
    <definedName name="LOOP4">#REF!</definedName>
    <definedName name="LOOP5">#REF!</definedName>
    <definedName name="LOOP6">#REF!</definedName>
    <definedName name="LOOP7">#REF!</definedName>
    <definedName name="LOOP8">#REF!</definedName>
    <definedName name="LOOPN">#REF!</definedName>
    <definedName name="LOOPS">#REF!</definedName>
    <definedName name="LOOP入">#REF!</definedName>
    <definedName name="LOOP抜">#REF!</definedName>
    <definedName name="lopgfdd">#REF!</definedName>
    <definedName name="lot">#REF!</definedName>
    <definedName name="ＬＯＴ_Ｐｌａｎ印刷">#REF!</definedName>
    <definedName name="ｌｐ" localSheetId="12">#REF!</definedName>
    <definedName name="ｌｐ">#REF!</definedName>
    <definedName name="lpe" localSheetId="9">#REF!</definedName>
    <definedName name="lpe">#REF!</definedName>
    <definedName name="ＬＰＧ関連機器__掛率">#REF!</definedName>
    <definedName name="LSDLFMＪ">#REF!</definedName>
    <definedName name="LSIZE">#REF!</definedName>
    <definedName name="ｌっく" localSheetId="9">#REF!</definedName>
    <definedName name="ｌっく">#N/A</definedName>
    <definedName name="M" localSheetId="2">#REF!</definedName>
    <definedName name="M" localSheetId="12">#REF!</definedName>
    <definedName name="ｍ" localSheetId="9">#REF!</definedName>
    <definedName name="m" localSheetId="0">#REF!</definedName>
    <definedName name="M">#REF!</definedName>
    <definedName name="M_MENU">#REF!</definedName>
    <definedName name="M1000LB">#REF!</definedName>
    <definedName name="M1000LJ">#REF!</definedName>
    <definedName name="M1A">#REF!</definedName>
    <definedName name="M1B">#REF!</definedName>
    <definedName name="M1D">#REF!</definedName>
    <definedName name="M1RA">#REF!</definedName>
    <definedName name="M1RB">#REF!</definedName>
    <definedName name="M1RD">#REF!</definedName>
    <definedName name="M3_">#REF!</definedName>
    <definedName name="M300L">#REF!</definedName>
    <definedName name="M400L">#REF!</definedName>
    <definedName name="ma" localSheetId="2" hidden="1">#REF!</definedName>
    <definedName name="MA" localSheetId="12">#REF!</definedName>
    <definedName name="MA" localSheetId="0">#REF!</definedName>
    <definedName name="MA">#REF!</definedName>
    <definedName name="MACRO" localSheetId="9">#REF!</definedName>
    <definedName name="MACRO">#REF!</definedName>
    <definedName name="MAIN" localSheetId="9">#REF!</definedName>
    <definedName name="MAIN">#N/A</definedName>
    <definedName name="MAIN_MENU">#N/A</definedName>
    <definedName name="MAIN1">#REF!</definedName>
    <definedName name="MAIN2">#REF!</definedName>
    <definedName name="MAIN3">#REF!</definedName>
    <definedName name="MAIN4">#REF!</definedName>
    <definedName name="MAINMENU">#REF!</definedName>
    <definedName name="MAKE1" localSheetId="9">#REF!</definedName>
    <definedName name="MAKE1">#REF!</definedName>
    <definedName name="MAKURO">#REF!</definedName>
    <definedName name="mamaa" localSheetId="2">#REF!,#REF!</definedName>
    <definedName name="mamaa" localSheetId="12">#REF!,#REF!</definedName>
    <definedName name="mamaa">#REF!,#REF!</definedName>
    <definedName name="Mark">#REF!</definedName>
    <definedName name="master">#REF!</definedName>
    <definedName name="masu">#REF!</definedName>
    <definedName name="MAX">#REF!</definedName>
    <definedName name="MB0_">#REF!</definedName>
    <definedName name="MC" localSheetId="2">#REF!</definedName>
    <definedName name="MC" localSheetId="12">#REF!</definedName>
    <definedName name="MC" localSheetId="0">#REF!</definedName>
    <definedName name="MC">#REF!</definedName>
    <definedName name="MDSUM">#REF!</definedName>
    <definedName name="me" localSheetId="2">#REF!</definedName>
    <definedName name="me" localSheetId="0">#REF!</definedName>
    <definedName name="me">#REF!</definedName>
    <definedName name="MEIHINA" localSheetId="2">#REF!</definedName>
    <definedName name="MEIHINA" localSheetId="0">#REF!</definedName>
    <definedName name="MEIHINA">#REF!</definedName>
    <definedName name="MEIWJ" localSheetId="2">#REF!</definedName>
    <definedName name="MEIWJ" localSheetId="0">#REF!</definedName>
    <definedName name="MEIWJ">#REF!</definedName>
    <definedName name="MEIWJ_11" localSheetId="2">#REF!</definedName>
    <definedName name="MEIWJ_11" localSheetId="12">#REF!</definedName>
    <definedName name="MEIWJ_11" localSheetId="0">#REF!</definedName>
    <definedName name="MEIWJ_11">#REF!</definedName>
    <definedName name="MEIWJ_12" localSheetId="2">#REF!</definedName>
    <definedName name="MEIWJ_12" localSheetId="12">#REF!</definedName>
    <definedName name="MEIWJ_12">#REF!</definedName>
    <definedName name="MEIWJ_13" localSheetId="2">#REF!</definedName>
    <definedName name="MEIWJ_13" localSheetId="12">#REF!</definedName>
    <definedName name="MEIWJ_13">#REF!</definedName>
    <definedName name="MEIWJ_4" localSheetId="2">#REF!</definedName>
    <definedName name="MEIWJ_4" localSheetId="12">#REF!</definedName>
    <definedName name="MEIWJ_4">#REF!</definedName>
    <definedName name="MENTE">#REF!</definedName>
    <definedName name="MENU" localSheetId="9">#REF!</definedName>
    <definedName name="MENU">#N/A</definedName>
    <definedName name="MENU_1">#REF!</definedName>
    <definedName name="MENU1" localSheetId="2">#REF!</definedName>
    <definedName name="MENU1">#REF!</definedName>
    <definedName name="MENU2" localSheetId="2">#REF!</definedName>
    <definedName name="MENU2" localSheetId="9">#REF!</definedName>
    <definedName name="MENU2" localSheetId="5">#REF!</definedName>
    <definedName name="MENU2">#REF!</definedName>
    <definedName name="MENU3" localSheetId="2">#REF!</definedName>
    <definedName name="MENU3" localSheetId="12">#REF!</definedName>
    <definedName name="MENU3">#REF!</definedName>
    <definedName name="MENU4" localSheetId="2">#REF!</definedName>
    <definedName name="MENU4" localSheetId="5">#REF!</definedName>
    <definedName name="MENU4">#REF!</definedName>
    <definedName name="MENUA">#REF!</definedName>
    <definedName name="MENUB">#REF!</definedName>
    <definedName name="MENUCODE">#REF!</definedName>
    <definedName name="MENUE">#REF!</definedName>
    <definedName name="MENUP">#REF!</definedName>
    <definedName name="MENUP2">#REF!</definedName>
    <definedName name="MENYU01">#REF!</definedName>
    <definedName name="MENYU02">#REF!</definedName>
    <definedName name="MENYU0M">#REF!</definedName>
    <definedName name="MENYU11">#REF!</definedName>
    <definedName name="MENYU12">#REF!</definedName>
    <definedName name="MENYU13">#REF!</definedName>
    <definedName name="MENYU14">#REF!</definedName>
    <definedName name="MENYU15">#REF!</definedName>
    <definedName name="MESSAGE">#REF!</definedName>
    <definedName name="ｍｆ" localSheetId="9">#REF!</definedName>
    <definedName name="ｍｆ">#N/A</definedName>
    <definedName name="MF___8_">#REF!</definedName>
    <definedName name="MFAN">#REF!</definedName>
    <definedName name="ｍｆｍｊ" localSheetId="9">#REF!</definedName>
    <definedName name="ｍｆｍｊ">#N/A</definedName>
    <definedName name="MFNN">#REF!</definedName>
    <definedName name="MHED">#REF!</definedName>
    <definedName name="ｍｈｇ">#REF!</definedName>
    <definedName name="ｍｈｊｄｆｍ" localSheetId="9">#REF!</definedName>
    <definedName name="ｍｈｊｄｆｍ">#N/A</definedName>
    <definedName name="mi" localSheetId="2">#REF!,#REF!,#REF!,#REF!,#REF!,#REF!,#REF!</definedName>
    <definedName name="mi" localSheetId="12">#REF!,#REF!,#REF!,#REF!,#REF!,#REF!,#REF!</definedName>
    <definedName name="MI" localSheetId="0">#REF!</definedName>
    <definedName name="MI">#REF!</definedName>
    <definedName name="mimi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MIN" localSheetId="9">#REF!</definedName>
    <definedName name="min">#REF!</definedName>
    <definedName name="mincell" localSheetId="9">#REF!</definedName>
    <definedName name="MINCELL">#REF!</definedName>
    <definedName name="mini" localSheetId="9">#REF!</definedName>
    <definedName name="mini">#REF!</definedName>
    <definedName name="mitsumori" localSheetId="2">#REF!</definedName>
    <definedName name="mitsumori" localSheetId="12">#REF!</definedName>
    <definedName name="mitsumori" localSheetId="0">#REF!</definedName>
    <definedName name="mitsumori">#REF!</definedName>
    <definedName name="Mitumori" localSheetId="9">#REF!</definedName>
    <definedName name="mitumori">#REF!</definedName>
    <definedName name="mitumorigaku" localSheetId="2">#REF!</definedName>
    <definedName name="mitumorigaku" localSheetId="12">#REF!</definedName>
    <definedName name="mitumorigaku" localSheetId="0">#REF!</definedName>
    <definedName name="mitumorigaku">#REF!</definedName>
    <definedName name="MJDCK">#REF!</definedName>
    <definedName name="MJDOK">#REF!</definedName>
    <definedName name="MJDSK">#REF!</definedName>
    <definedName name="ｍｊｍ" localSheetId="9">#REF!</definedName>
    <definedName name="ｍｊｍ">#REF!</definedName>
    <definedName name="mjn" localSheetId="2">#REF!</definedName>
    <definedName name="mjn" localSheetId="12">#REF!</definedName>
    <definedName name="mjn" localSheetId="5">#REF!</definedName>
    <definedName name="mjn" localSheetId="0">#REF!</definedName>
    <definedName name="mjn">#REF!</definedName>
    <definedName name="ｍｋｈｊ" localSheetId="9">#REF!</definedName>
    <definedName name="ｍｋｈｊ">#REF!</definedName>
    <definedName name="mkj" localSheetId="2">#REF!</definedName>
    <definedName name="mkj" localSheetId="5">#REF!</definedName>
    <definedName name="mkj">#REF!</definedName>
    <definedName name="ｍｋｊきｌ" localSheetId="9">#REF!</definedName>
    <definedName name="ｍｋｊきｌ">#REF!</definedName>
    <definedName name="mko" localSheetId="2">#REF!</definedName>
    <definedName name="mko" localSheetId="12">#REF!</definedName>
    <definedName name="mko" localSheetId="5">#REF!</definedName>
    <definedName name="mko">#REF!</definedName>
    <definedName name="ｍｋづ" localSheetId="9">#REF!</definedName>
    <definedName name="ｍｋづ">#N/A</definedName>
    <definedName name="ML20_">#REF!</definedName>
    <definedName name="mlo" localSheetId="2">#REF!</definedName>
    <definedName name="mlo" localSheetId="12">#REF!</definedName>
    <definedName name="mlo" localSheetId="5">#REF!</definedName>
    <definedName name="mlo" localSheetId="0">#REF!</definedName>
    <definedName name="mlo">#REF!</definedName>
    <definedName name="MM" localSheetId="2">#REF!</definedName>
    <definedName name="MM" localSheetId="12">#REF!</definedName>
    <definedName name="MM">#REF!</definedName>
    <definedName name="ｍｍｍ" localSheetId="9">#REF!</definedName>
    <definedName name="ＭＭＭ" hidden="1">#REF!</definedName>
    <definedName name="ＭＭＭＭ" hidden="1">#REF!</definedName>
    <definedName name="MMMMM" localSheetId="9">#REF!</definedName>
    <definedName name="MMMMM">#REF!</definedName>
    <definedName name="MMMMMMM" hidden="1">{"56代価表",#N/A,FALSE,"56風道";"56一覧表",#N/A,FALSE,"56風道"}</definedName>
    <definedName name="ｍｍｍｍｍｍｍｍ" localSheetId="9">#REF!</definedName>
    <definedName name="ｍｍｍｍｍｍｍｍ">#REF!</definedName>
    <definedName name="mmmmmmmmmmmmmmm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ｍｍｍｍｍｍｍｍｍｍｍｍｍｍｍｍｍ" localSheetId="9">#REF!</definedName>
    <definedName name="ｍｍｍｍｍｍｍｍｍｍｍｍｍｍｍｍｍ">#REF!</definedName>
    <definedName name="mmmmmmmmmmmmmmmmmmmmmz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mmmn">#REF!</definedName>
    <definedName name="ＭＭＳ05" hidden="1">{#N/A,#N/A,FALSE,"Sheet16";#N/A,#N/A,FALSE,"Sheet16"}</definedName>
    <definedName name="MN_">#REF!</definedName>
    <definedName name="mn1_00">#REF!</definedName>
    <definedName name="mn1_10">#REF!</definedName>
    <definedName name="mn1_20">#REF!</definedName>
    <definedName name="mn1_30">#REF!</definedName>
    <definedName name="mn1_31">#REF!</definedName>
    <definedName name="mn1_nm">#REF!</definedName>
    <definedName name="mn1_pr">#REF!</definedName>
    <definedName name="mn2_00">#REF!</definedName>
    <definedName name="mn2_10">#REF!</definedName>
    <definedName name="mn2_20">#REF!</definedName>
    <definedName name="mn2_30">#REF!</definedName>
    <definedName name="mn2_40">#REF!</definedName>
    <definedName name="mn2_50">#REF!</definedName>
    <definedName name="mn2_60">#REF!</definedName>
    <definedName name="mn2_70">#REF!</definedName>
    <definedName name="mnb" localSheetId="2">#REF!</definedName>
    <definedName name="mnb" localSheetId="12">#REF!</definedName>
    <definedName name="mnb" localSheetId="5">#REF!</definedName>
    <definedName name="mnb">#REF!</definedName>
    <definedName name="mo" localSheetId="2">#REF!</definedName>
    <definedName name="mo" localSheetId="12">#REF!</definedName>
    <definedName name="mo" localSheetId="5">#N/A</definedName>
    <definedName name="mo" localSheetId="0">#REF!</definedName>
    <definedName name="mo">#REF!</definedName>
    <definedName name="Module1.SAN">#REF!</definedName>
    <definedName name="Module2.入力表印刷">#REF!</definedName>
    <definedName name="MOLK1">#REF!</definedName>
    <definedName name="MOVE">#REF!</definedName>
    <definedName name="MOVE_R1" localSheetId="9">#REF!</definedName>
    <definedName name="MOVE_R1">#REF!</definedName>
    <definedName name="MOVE_R2" localSheetId="9">#REF!</definedName>
    <definedName name="MOVE_R2">#REF!</definedName>
    <definedName name="MP">#REF!</definedName>
    <definedName name="ＭＰ２">#REF!</definedName>
    <definedName name="MPAC">#REF!</definedName>
    <definedName name="MRAR">#REF!</definedName>
    <definedName name="MSE" localSheetId="9">#REF!</definedName>
    <definedName name="MSE">#REF!</definedName>
    <definedName name="MsgItenHenHKAra" localSheetId="2">#REF!</definedName>
    <definedName name="MsgItenHenHKAra" localSheetId="12">#REF!</definedName>
    <definedName name="MsgItenHenHKAra" localSheetId="0">#REF!</definedName>
    <definedName name="MsgItenHenHKAra">#REF!</definedName>
    <definedName name="MsgItenHenHMAra" localSheetId="2">#REF!</definedName>
    <definedName name="MsgItenHenHMAra" localSheetId="12">#REF!</definedName>
    <definedName name="MsgItenHenHMAra" localSheetId="0">#REF!</definedName>
    <definedName name="MsgItenHenHMAra">#REF!</definedName>
    <definedName name="MsgItenHenMKAra" localSheetId="2">#REF!</definedName>
    <definedName name="MsgItenHenMKAra">#REF!</definedName>
    <definedName name="MsgMuneHenAra" localSheetId="2">#REF!</definedName>
    <definedName name="MsgMuneHenAra">#REF!</definedName>
    <definedName name="MSHOPSUM">#REF!</definedName>
    <definedName name="MT" localSheetId="2">#REF!</definedName>
    <definedName name="MT" localSheetId="12">#REF!</definedName>
    <definedName name="MT">#REF!</definedName>
    <definedName name="MV" localSheetId="2">#REF!</definedName>
    <definedName name="MV" localSheetId="12">#REF!</definedName>
    <definedName name="MV">#REF!</definedName>
    <definedName name="ｍじゅ" localSheetId="9">#REF!</definedName>
    <definedName name="ｍじゅ">#REF!</definedName>
    <definedName name="n" localSheetId="2">#REF!</definedName>
    <definedName name="n" localSheetId="12">#REF!</definedName>
    <definedName name="n" localSheetId="9">#REF!</definedName>
    <definedName name="n" localSheetId="5">#REF!</definedName>
    <definedName name="n" localSheetId="0">#REF!</definedName>
    <definedName name="n">#REF!</definedName>
    <definedName name="N_1">#REF!</definedName>
    <definedName name="N_2">#REF!</definedName>
    <definedName name="N_3">#REF!</definedName>
    <definedName name="N_4">#REF!</definedName>
    <definedName name="N_MENU">#REF!</definedName>
    <definedName name="N24_" localSheetId="2">#REF!</definedName>
    <definedName name="N24_" localSheetId="12">#REF!</definedName>
    <definedName name="N24_" localSheetId="0">#REF!</definedName>
    <definedName name="N24_">#REF!</definedName>
    <definedName name="N30_" localSheetId="2">#REF!</definedName>
    <definedName name="N30_" localSheetId="12">#REF!</definedName>
    <definedName name="N30_" localSheetId="0">#REF!</definedName>
    <definedName name="N30_">#REF!</definedName>
    <definedName name="NAIYOU">#REF!</definedName>
    <definedName name="NAME" localSheetId="2">#REF!</definedName>
    <definedName name="NAME" localSheetId="12">#REF!</definedName>
    <definedName name="NAME" localSheetId="5">#REF!</definedName>
    <definedName name="NAME" localSheetId="0">#REF!</definedName>
    <definedName name="NAME">#REF!</definedName>
    <definedName name="name_1">#REF!</definedName>
    <definedName name="NARA3">#REF!</definedName>
    <definedName name="NARA4">#REF!</definedName>
    <definedName name="NARA5">#REF!</definedName>
    <definedName name="NARA6">#REF!</definedName>
    <definedName name="NASI">#REF!</definedName>
    <definedName name="NAUTOEXECTBR111C1TBYRTTSC消音ｴﾙ">#REF!</definedName>
    <definedName name="nbv" localSheetId="2">#REF!</definedName>
    <definedName name="nbv" localSheetId="12">#REF!</definedName>
    <definedName name="nbv" localSheetId="5">#REF!</definedName>
    <definedName name="nbv">#REF!</definedName>
    <definedName name="NCHK">#REF!</definedName>
    <definedName name="NCODE">#REF!</definedName>
    <definedName name="ＮＤＢ">#REF!</definedName>
    <definedName name="NENRYOU" localSheetId="9">#REF!</definedName>
    <definedName name="NENRYOU">#REF!</definedName>
    <definedName name="NEW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NEXTMENU">#REF!</definedName>
    <definedName name="NFDR">#REF!</definedName>
    <definedName name="NFDS">#REF!</definedName>
    <definedName name="NFNT">#REF!</definedName>
    <definedName name="NFSH">#REF!</definedName>
    <definedName name="NFSI">#REF!</definedName>
    <definedName name="NFSL">#REF!</definedName>
    <definedName name="NFSR">#REF!</definedName>
    <definedName name="NFSS">#REF!</definedName>
    <definedName name="NFST">#REF!</definedName>
    <definedName name="ng">#REF!</definedName>
    <definedName name="ngklekag">#REF!</definedName>
    <definedName name="ngy">#REF!</definedName>
    <definedName name="NH660L">#REF!</definedName>
    <definedName name="NH940L">#REF!</definedName>
    <definedName name="NHED">#REF!</definedName>
    <definedName name="nhy" hidden="1">#REF!</definedName>
    <definedName name="ＮＪ">#REF!</definedName>
    <definedName name="NL" localSheetId="2">#REF!</definedName>
    <definedName name="NL" localSheetId="12">#REF!</definedName>
    <definedName name="NL">#REF!</definedName>
    <definedName name="nmb" localSheetId="2">#REF!</definedName>
    <definedName name="nmb" localSheetId="12">#REF!</definedName>
    <definedName name="nmb" localSheetId="5">#REF!</definedName>
    <definedName name="nmb" localSheetId="0">#REF!</definedName>
    <definedName name="nmb">#REF!</definedName>
    <definedName name="NN" localSheetId="2">#REF!</definedName>
    <definedName name="NN" localSheetId="12">#REF!</definedName>
    <definedName name="nn" localSheetId="0">#REF!</definedName>
    <definedName name="NN">#REF!</definedName>
    <definedName name="nnn">#REF!</definedName>
    <definedName name="NNNN" localSheetId="9">#REF!</definedName>
    <definedName name="NNNN">#REF!</definedName>
    <definedName name="NNNNN">#REF!</definedName>
    <definedName name="NO" localSheetId="2">#REF!</definedName>
    <definedName name="NO" localSheetId="12">#REF!</definedName>
    <definedName name="NO" localSheetId="5">#REF!</definedName>
    <definedName name="NO" localSheetId="0">#REF!</definedName>
    <definedName name="NO">#REF!</definedName>
    <definedName name="NO.">#REF!</definedName>
    <definedName name="NO.1" localSheetId="2">#REF!</definedName>
    <definedName name="NO.1" localSheetId="12">#REF!</definedName>
    <definedName name="NO.1" localSheetId="0">#REF!</definedName>
    <definedName name="NO.1">#REF!</definedName>
    <definedName name="NO.2" localSheetId="2">#REF!</definedName>
    <definedName name="NO.2" localSheetId="12">#REF!</definedName>
    <definedName name="NO.2" localSheetId="0">#REF!</definedName>
    <definedName name="NO.2">#REF!</definedName>
    <definedName name="NO_1" localSheetId="2">#REF!</definedName>
    <definedName name="NO_1" localSheetId="12">#REF!</definedName>
    <definedName name="NO_1">#REF!</definedName>
    <definedName name="NO_1_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NO5立坑入力" hidden="1">{#N/A,#N/A,FALSE,"積算根拠";#N/A,#N/A,FALSE,"数量計算書";#N/A,#N/A,FALSE,"集計表";#N/A,#N/A,FALSE,"Sheet3"}</definedName>
    <definedName name="NOEXIST">#REF!</definedName>
    <definedName name="NON" hidden="1">#REF!</definedName>
    <definedName name="NOW">#REF!</definedName>
    <definedName name="nownow">#REF!</definedName>
    <definedName name="NPAA">#REF!</definedName>
    <definedName name="NPAB">#REF!</definedName>
    <definedName name="NTTA">#REF!</definedName>
    <definedName name="NTTB">#REF!</definedName>
    <definedName name="NTTC">#REF!</definedName>
    <definedName name="ny" localSheetId="2">#REF!,#REF!,#REF!,#REF!,#REF!,#REF!,#REF!,#REF!</definedName>
    <definedName name="ny" localSheetId="12">#REF!,#REF!,#REF!,#REF!,#REF!,#REF!,#REF!,#REF!</definedName>
    <definedName name="ny">#REF!,#REF!,#REF!,#REF!,#REF!,#REF!,#REF!,#REF!</definedName>
    <definedName name="NYUURYOKU" localSheetId="2">#REF!</definedName>
    <definedName name="NYUURYOKU" localSheetId="12">#REF!</definedName>
    <definedName name="NYUURYOKU" localSheetId="5">#REF!</definedName>
    <definedName name="NYUURYOKU" localSheetId="0">#REF!</definedName>
    <definedName name="NYUURYOKU">#REF!</definedName>
    <definedName name="o" localSheetId="2">#REF!,#REF!,#REF!,#REF!,#REF!,#REF!,#REF!,#REF!</definedName>
    <definedName name="O" localSheetId="12">#REF!</definedName>
    <definedName name="o" localSheetId="9">#REF!</definedName>
    <definedName name="o" localSheetId="0">#REF!</definedName>
    <definedName name="o">#REF!,#REF!,#REF!,#REF!,#REF!,#REF!,#REF!,#REF!</definedName>
    <definedName name="O_1">#REF!</definedName>
    <definedName name="O_2">#REF!</definedName>
    <definedName name="O_A">#REF!</definedName>
    <definedName name="O_土木細目">#N/A</definedName>
    <definedName name="ＯＡ器具">#REF!</definedName>
    <definedName name="OD低率" localSheetId="2">#REF!</definedName>
    <definedName name="OD低率" localSheetId="12">#REF!</definedName>
    <definedName name="OD低率" localSheetId="5">#N/A</definedName>
    <definedName name="OD低率" localSheetId="0">#REF!</definedName>
    <definedName name="OD低率">#REF!</definedName>
    <definedName name="OFF" localSheetId="2">#REF!</definedName>
    <definedName name="OFF" localSheetId="12">#REF!</definedName>
    <definedName name="OFF" localSheetId="9">#REF!</definedName>
    <definedName name="OFF">#REF!</definedName>
    <definedName name="oihpo" hidden="1">{"'内訳書'!$A$1:$O$28"}</definedName>
    <definedName name="OIOII" hidden="1">#REF!</definedName>
    <definedName name="ol" localSheetId="2">#REF!,#REF!,#REF!,#REF!,#REF!</definedName>
    <definedName name="ol" localSheetId="12">#REF!,#REF!,#REF!,#REF!,#REF!</definedName>
    <definedName name="ol">#REF!,#REF!,#REF!,#REF!,#REF!</definedName>
    <definedName name="OM3AA">#REF!</definedName>
    <definedName name="OM3AC">#REF!</definedName>
    <definedName name="OM3AD">#REF!</definedName>
    <definedName name="OM3AJ">#REF!</definedName>
    <definedName name="OM3AS">#REF!</definedName>
    <definedName name="ON" localSheetId="9">#REF!</definedName>
    <definedName name="ON">#REF!</definedName>
    <definedName name="ONE">#REF!</definedName>
    <definedName name="OO">#REF!</definedName>
    <definedName name="OOO">#REF!</definedName>
    <definedName name="OOOO" localSheetId="2">#REF!</definedName>
    <definedName name="OOOO" localSheetId="12">#REF!</definedName>
    <definedName name="oooo" localSheetId="0">#REF!</definedName>
    <definedName name="OOOO">#REF!</definedName>
    <definedName name="OOOOO" localSheetId="9">#REF!</definedName>
    <definedName name="OOOOO">#REF!</definedName>
    <definedName name="OOOOOO" localSheetId="9" hidden="1">{"'内訳書'!$A$1:$O$28"}</definedName>
    <definedName name="OOOOOO" hidden="1">{"'内訳書'!$A$1:$O$28"}</definedName>
    <definedName name="OOOOOOOOO" localSheetId="12">#REF!</definedName>
    <definedName name="OOOOOOOOO" localSheetId="0">#REF!</definedName>
    <definedName name="OOOOOOOOO">#REF!</definedName>
    <definedName name="OOOOOOOOOOOO" localSheetId="2">#REF!</definedName>
    <definedName name="OOOOOOOOOOOO" localSheetId="12">#REF!</definedName>
    <definedName name="OOOOOOOOOOOO" localSheetId="0">#REF!</definedName>
    <definedName name="OOOOOOOOOOOO">#REF!</definedName>
    <definedName name="OOOOOOOOOOOOOO" localSheetId="2">#REF!</definedName>
    <definedName name="OOOOOOOOOOOOOO" localSheetId="12">#REF!</definedName>
    <definedName name="OOOOOOOOOOOOOO" localSheetId="0">#REF!</definedName>
    <definedName name="OOOOOOOOOOOOOO">#REF!</definedName>
    <definedName name="OPTION">#REF!</definedName>
    <definedName name="Org内訳明細">#REF!</definedName>
    <definedName name="otherｸﾞﾗﾌ印刷">#REF!</definedName>
    <definedName name="ou" localSheetId="2">#REF!</definedName>
    <definedName name="ou" localSheetId="12">#REF!</definedName>
    <definedName name="ou" localSheetId="5">#REF!</definedName>
    <definedName name="ou" localSheetId="0">#REF!</definedName>
    <definedName name="ou">#REF!</definedName>
    <definedName name="ouu" localSheetId="2">#REF!</definedName>
    <definedName name="ouu" localSheetId="12">#REF!</definedName>
    <definedName name="ouu" localSheetId="5">#REF!</definedName>
    <definedName name="ouu">#REF!</definedName>
    <definedName name="OWARI">#REF!</definedName>
    <definedName name="OWARI1">#REF!</definedName>
    <definedName name="ｐ" localSheetId="7">#REF!</definedName>
    <definedName name="ｐ" localSheetId="8">#REF!</definedName>
    <definedName name="P" localSheetId="2">#REF!</definedName>
    <definedName name="P" localSheetId="12">#REF!</definedName>
    <definedName name="ｐ" localSheetId="9">#REF!</definedName>
    <definedName name="P" localSheetId="5">#REF!</definedName>
    <definedName name="P" localSheetId="0">#REF!</definedName>
    <definedName name="P">#REF!</definedName>
    <definedName name="P.B仕上げ" localSheetId="9">#REF!</definedName>
    <definedName name="P.B仕上げ">#REF!</definedName>
    <definedName name="P.SENTEI">#N/A</definedName>
    <definedName name="P_1" localSheetId="2">#REF!</definedName>
    <definedName name="P_1" localSheetId="12">#REF!</definedName>
    <definedName name="P_1" localSheetId="0">#REF!</definedName>
    <definedName name="P_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localSheetId="2">#REF!</definedName>
    <definedName name="P_2" localSheetId="12">#REF!</definedName>
    <definedName name="P_2" localSheetId="0">#REF!</definedName>
    <definedName name="P_2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 localSheetId="2">#REF!</definedName>
    <definedName name="p_a" localSheetId="12">#REF!</definedName>
    <definedName name="p_a" localSheetId="0">#REF!</definedName>
    <definedName name="p_a">#REF!</definedName>
    <definedName name="P_A_MI" localSheetId="2">#REF!</definedName>
    <definedName name="P_A_MI" localSheetId="12">#REF!</definedName>
    <definedName name="P_A_MI">#REF!</definedName>
    <definedName name="P_MENU">#REF!</definedName>
    <definedName name="P_改修代価">#N/A</definedName>
    <definedName name="P_女子寮">#REF!</definedName>
    <definedName name="P\">#REF!</definedName>
    <definedName name="P01_" localSheetId="2">#REF!</definedName>
    <definedName name="P01_" localSheetId="12">#REF!</definedName>
    <definedName name="P01_">#REF!</definedName>
    <definedName name="P02_" localSheetId="2">#REF!</definedName>
    <definedName name="P02_" localSheetId="12">#REF!</definedName>
    <definedName name="P02_">#REF!</definedName>
    <definedName name="P03_" localSheetId="2">#REF!</definedName>
    <definedName name="P03_">#REF!</definedName>
    <definedName name="P04_" localSheetId="2">#REF!</definedName>
    <definedName name="P04_">#REF!</definedName>
    <definedName name="P05_" localSheetId="2">#REF!</definedName>
    <definedName name="P05_">#REF!</definedName>
    <definedName name="P06_" localSheetId="2">#REF!</definedName>
    <definedName name="P06_">#REF!</definedName>
    <definedName name="P07_" localSheetId="2">#REF!</definedName>
    <definedName name="P07_">#REF!</definedName>
    <definedName name="P08_" localSheetId="2">#REF!</definedName>
    <definedName name="P08_">#REF!</definedName>
    <definedName name="P09_" localSheetId="2">#REF!</definedName>
    <definedName name="P09_">#REF!</definedName>
    <definedName name="P1_" localSheetId="2">#REF!</definedName>
    <definedName name="P1_">#REF!</definedName>
    <definedName name="P10_" localSheetId="2">#REF!</definedName>
    <definedName name="P10_">#REF!</definedName>
    <definedName name="P100_">#REF!</definedName>
    <definedName name="P11_" localSheetId="2">#REF!</definedName>
    <definedName name="P11_">#REF!</definedName>
    <definedName name="P12_" localSheetId="2">#REF!</definedName>
    <definedName name="P12_">#REF!</definedName>
    <definedName name="P13_" localSheetId="2">#REF!</definedName>
    <definedName name="P13_">#REF!</definedName>
    <definedName name="P14_" localSheetId="2">#REF!</definedName>
    <definedName name="P14_">#REF!</definedName>
    <definedName name="P15_" localSheetId="2">#REF!</definedName>
    <definedName name="P15_">#REF!</definedName>
    <definedName name="P16_" localSheetId="2">#REF!</definedName>
    <definedName name="P16_">#REF!</definedName>
    <definedName name="P17_" localSheetId="2">#REF!</definedName>
    <definedName name="P17_">#REF!</definedName>
    <definedName name="P18_" localSheetId="2">#REF!</definedName>
    <definedName name="P18_">#REF!</definedName>
    <definedName name="P19_" localSheetId="2">#REF!</definedName>
    <definedName name="P19_">#REF!</definedName>
    <definedName name="P2_">#REF!</definedName>
    <definedName name="P20_" localSheetId="2">#REF!</definedName>
    <definedName name="P20_">#REF!</definedName>
    <definedName name="P21_" localSheetId="2">#REF!</definedName>
    <definedName name="P21_">#REF!</definedName>
    <definedName name="P22_" localSheetId="2">#REF!</definedName>
    <definedName name="P22_">#REF!</definedName>
    <definedName name="P23_" localSheetId="2">#REF!</definedName>
    <definedName name="P23_">#REF!</definedName>
    <definedName name="P24_" localSheetId="2">#REF!</definedName>
    <definedName name="P24_">#REF!</definedName>
    <definedName name="P25_" localSheetId="2">#REF!</definedName>
    <definedName name="P25_">#REF!</definedName>
    <definedName name="P26_" localSheetId="2">#REF!</definedName>
    <definedName name="P26_">#REF!</definedName>
    <definedName name="P27_" localSheetId="2">#REF!</definedName>
    <definedName name="P27_">#REF!</definedName>
    <definedName name="P28_" localSheetId="2">#REF!</definedName>
    <definedName name="P28_">#REF!</definedName>
    <definedName name="P29_" localSheetId="2">#REF!</definedName>
    <definedName name="P29_">#REF!</definedName>
    <definedName name="P3_">#REF!</definedName>
    <definedName name="P30_" localSheetId="2">#REF!</definedName>
    <definedName name="P30_">#REF!</definedName>
    <definedName name="P31_" localSheetId="2">#REF!</definedName>
    <definedName name="P31_">#REF!</definedName>
    <definedName name="P32_" localSheetId="2">#REF!</definedName>
    <definedName name="P32_">#REF!</definedName>
    <definedName name="P33_" localSheetId="2">#REF!</definedName>
    <definedName name="P33_">#REF!</definedName>
    <definedName name="P34_" localSheetId="2">#REF!</definedName>
    <definedName name="P34_">#REF!</definedName>
    <definedName name="P35_" localSheetId="2">#REF!</definedName>
    <definedName name="P35_">#REF!</definedName>
    <definedName name="P36_" localSheetId="2">#REF!</definedName>
    <definedName name="P36_">#REF!</definedName>
    <definedName name="P37_" localSheetId="2">#REF!</definedName>
    <definedName name="P37_">#REF!</definedName>
    <definedName name="P38_" localSheetId="2">#REF!</definedName>
    <definedName name="P38_">#REF!</definedName>
    <definedName name="P39_" localSheetId="2">#REF!</definedName>
    <definedName name="P39_">#REF!</definedName>
    <definedName name="P4_">#REF!</definedName>
    <definedName name="P40_" localSheetId="2">#REF!</definedName>
    <definedName name="P40_">#REF!</definedName>
    <definedName name="P41_" localSheetId="2">#REF!</definedName>
    <definedName name="P41_">#REF!</definedName>
    <definedName name="P42_" localSheetId="2">#REF!</definedName>
    <definedName name="P42_">#REF!</definedName>
    <definedName name="P43_" localSheetId="2">#REF!</definedName>
    <definedName name="P43_">#REF!</definedName>
    <definedName name="P44_" localSheetId="2">#REF!</definedName>
    <definedName name="P4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" localSheetId="2">#REF!</definedName>
    <definedName name="PA" localSheetId="0">#REF!</definedName>
    <definedName name="PA">#REF!</definedName>
    <definedName name="ＰＡＣ_掛率">#REF!</definedName>
    <definedName name="PAGE">#N/A</definedName>
    <definedName name="PAGE.1">#REF!</definedName>
    <definedName name="Page_1">#REF!</definedName>
    <definedName name="Page_2">#REF!</definedName>
    <definedName name="PAGE_3">#REF!</definedName>
    <definedName name="PAGE_4">#REF!</definedName>
    <definedName name="PAGE_A">#REF!</definedName>
    <definedName name="PAGE_B">#REF!</definedName>
    <definedName name="PAGE_C">#REF!</definedName>
    <definedName name="PAGE_D">#REF!</definedName>
    <definedName name="PAGE1" localSheetId="9">#REF!</definedName>
    <definedName name="PAGE1">#REF!</definedName>
    <definedName name="PAGE2" localSheetId="9">#REF!</definedName>
    <definedName name="PAGE2">#REF!</definedName>
    <definedName name="PAGEBREAK">#REF!</definedName>
    <definedName name="PB">#REF!</definedName>
    <definedName name="PB2A">#REF!</definedName>
    <definedName name="PB2C">#REF!</definedName>
    <definedName name="PBA">#REF!</definedName>
    <definedName name="PC">#REF!</definedName>
    <definedName name="PD">#REF!</definedName>
    <definedName name="pento" localSheetId="2">#REF!</definedName>
    <definedName name="pento" localSheetId="12">#REF!</definedName>
    <definedName name="pento" localSheetId="5">#REF!</definedName>
    <definedName name="pento" localSheetId="0">#REF!</definedName>
    <definedName name="pento">#REF!</definedName>
    <definedName name="PG" localSheetId="2">#REF!</definedName>
    <definedName name="PG">#REF!</definedName>
    <definedName name="ＰＨＳ" localSheetId="9">#REF!</definedName>
    <definedName name="ＰＨＳ">#REF!</definedName>
    <definedName name="ＰＨＳ計" localSheetId="9">#REF!</definedName>
    <definedName name="ＰＨＳ計">#REF!</definedName>
    <definedName name="PJ">#N/A</definedName>
    <definedName name="PK" localSheetId="9">#REF!</definedName>
    <definedName name="PK">#REF!</definedName>
    <definedName name="ＰＫ３の出所">#REF!</definedName>
    <definedName name="ＰＫ４の出所">#REF!</definedName>
    <definedName name="ｐｌ" localSheetId="2">#REF!</definedName>
    <definedName name="ｐｌ" localSheetId="12">#REF!</definedName>
    <definedName name="ｐｌ" localSheetId="5">#REF!</definedName>
    <definedName name="ｐｌ">#REF!</definedName>
    <definedName name="ｐｌｈｌｒｔ" localSheetId="2">#REF!</definedName>
    <definedName name="ｐｌｈｌｒｔ" localSheetId="5">#REF!</definedName>
    <definedName name="ｐｌｈｌｒｔ" localSheetId="0">#REF!</definedName>
    <definedName name="ｐｌｈｌｒｔ">#REF!</definedName>
    <definedName name="ｐｌｋ" localSheetId="2">#REF!</definedName>
    <definedName name="ｐｌｋ" localSheetId="12">#REF!</definedName>
    <definedName name="ｐｌｋ" localSheetId="5">#REF!</definedName>
    <definedName name="ｐｌｋ" localSheetId="0">#REF!</definedName>
    <definedName name="ｐｌｋ">#REF!</definedName>
    <definedName name="PMI" localSheetId="2">#REF!</definedName>
    <definedName name="PMI" localSheetId="12">#REF!</definedName>
    <definedName name="PMI" localSheetId="0">#REF!</definedName>
    <definedName name="PMI">#REF!</definedName>
    <definedName name="po" localSheetId="9">#REF!</definedName>
    <definedName name="po">#REF!</definedName>
    <definedName name="poi" localSheetId="2" hidden="1">#REF!</definedName>
    <definedName name="poi" localSheetId="12" hidden="1">#REF!</definedName>
    <definedName name="poi" localSheetId="5" hidden="1">#REF!</definedName>
    <definedName name="poi" localSheetId="0" hidden="1">#REF!</definedName>
    <definedName name="poi" hidden="1">#REF!</definedName>
    <definedName name="ｐｏｋ" hidden="1">#REF!</definedName>
    <definedName name="pomp">#REF!</definedName>
    <definedName name="pomp100" localSheetId="2">#REF!</definedName>
    <definedName name="pomp100" localSheetId="12">#REF!</definedName>
    <definedName name="pomp100" localSheetId="0">#REF!</definedName>
    <definedName name="pomp100">#REF!</definedName>
    <definedName name="porwe" localSheetId="9">#REF!</definedName>
    <definedName name="porwe">#REF!</definedName>
    <definedName name="ＰＰ" localSheetId="2" hidden="1">{"'内訳書'!$A$1:$O$28"}</definedName>
    <definedName name="ＰＰ" localSheetId="12" hidden="1">{"'内訳書'!$A$1:$O$28"}</definedName>
    <definedName name="ＰＰ" localSheetId="5" hidden="1">{"'内訳書'!$A$1:$O$28"}</definedName>
    <definedName name="ＰＰ" localSheetId="0" hidden="1">{"'内訳書'!$A$1:$O$28"}</definedName>
    <definedName name="ＰＰ" hidden="1">{"'内訳書'!$A$1:$O$28"}</definedName>
    <definedName name="ｐｐｐ" localSheetId="2">#REF!</definedName>
    <definedName name="ｐｐｐ" localSheetId="12">#REF!</definedName>
    <definedName name="PPP" localSheetId="0">#REF!</definedName>
    <definedName name="ｐｐｐ">#REF!</definedName>
    <definedName name="PPPPP" localSheetId="9">#REF!</definedName>
    <definedName name="PPPPP">#REF!</definedName>
    <definedName name="PPPPPPP" localSheetId="2">#REF!</definedName>
    <definedName name="PPPPPPP" localSheetId="12">#REF!</definedName>
    <definedName name="PPPPPPP" localSheetId="0">#REF!</definedName>
    <definedName name="PPPPPPP">#REF!</definedName>
    <definedName name="ｐｐｐｐｐｐｐｐｐｐｐｐ" localSheetId="9">#REF!</definedName>
    <definedName name="ｐｐｐｐｐｐｐｐｐｐｐｐ">#REF!</definedName>
    <definedName name="ｐｐｐｐｐｐｐｐｐｐｐｐｐｐｐ" localSheetId="9">#REF!</definedName>
    <definedName name="ｐｐｐｐｐｐｐｐｐｐｐｐｐｐｐ">#REF!</definedName>
    <definedName name="ｐｐｐぉお" localSheetId="2">#REF!</definedName>
    <definedName name="ｐｐｐぉお" localSheetId="12">#REF!</definedName>
    <definedName name="ｐｐｐぉお" localSheetId="0">#REF!</definedName>
    <definedName name="ｐｐｐぉお">#REF!</definedName>
    <definedName name="PR">#REF!</definedName>
    <definedName name="PR_1">#REF!</definedName>
    <definedName name="PR_2">#REF!</definedName>
    <definedName name="PR_KBN" localSheetId="2">#REF!</definedName>
    <definedName name="PR_KBN" localSheetId="12">#REF!</definedName>
    <definedName name="PR_KBN" localSheetId="0">#REF!</definedName>
    <definedName name="PR_KBN">#REF!</definedName>
    <definedName name="PR_KBN_11" localSheetId="2">#REF!</definedName>
    <definedName name="PR_KBN_11" localSheetId="12">#REF!</definedName>
    <definedName name="PR_KBN_11">#REF!</definedName>
    <definedName name="PR_KBN_12" localSheetId="2">#REF!</definedName>
    <definedName name="PR_KBN_12" localSheetId="12">#REF!</definedName>
    <definedName name="PR_KBN_12">#REF!</definedName>
    <definedName name="PR_KBN_13" localSheetId="2">#REF!</definedName>
    <definedName name="PR_KBN_13" localSheetId="12">#REF!</definedName>
    <definedName name="PR_KBN_13">#REF!</definedName>
    <definedName name="PR_KBN_4" localSheetId="2">#REF!</definedName>
    <definedName name="PR_KBN_4" localSheetId="12">#REF!</definedName>
    <definedName name="PR_KBN_4">#REF!</definedName>
    <definedName name="PR_MSG" localSheetId="2">#REF!</definedName>
    <definedName name="PR_MSG" localSheetId="12">#REF!</definedName>
    <definedName name="PR_MSG">#REF!</definedName>
    <definedName name="PR_MSG_11" localSheetId="2">#REF!</definedName>
    <definedName name="PR_MSG_11" localSheetId="12">#REF!</definedName>
    <definedName name="PR_MSG_11">#REF!</definedName>
    <definedName name="PR_MSG_12" localSheetId="2">#REF!</definedName>
    <definedName name="PR_MSG_12" localSheetId="12">#REF!</definedName>
    <definedName name="PR_MSG_12">#REF!</definedName>
    <definedName name="PR_MSG_13" localSheetId="2">#REF!</definedName>
    <definedName name="PR_MSG_13" localSheetId="12">#REF!</definedName>
    <definedName name="PR_MSG_13">#REF!</definedName>
    <definedName name="PR_MSG_4" localSheetId="2">#REF!</definedName>
    <definedName name="PR_MSG_4" localSheetId="12">#REF!</definedName>
    <definedName name="PR_MSG_4">#REF!</definedName>
    <definedName name="pre">#REF!</definedName>
    <definedName name="PREPOSITION">#REF!</definedName>
    <definedName name="PREROW">#REF!</definedName>
    <definedName name="pri" localSheetId="2">#REF!</definedName>
    <definedName name="pri" localSheetId="12">#REF!</definedName>
    <definedName name="pri" localSheetId="5">#REF!</definedName>
    <definedName name="pri" localSheetId="0">#REF!</definedName>
    <definedName name="pri">#REF!</definedName>
    <definedName name="print" localSheetId="7">#REF!</definedName>
    <definedName name="print" localSheetId="8">#REF!</definedName>
    <definedName name="print" localSheetId="2">#REF!</definedName>
    <definedName name="print" localSheetId="12">#REF!</definedName>
    <definedName name="PRINT" localSheetId="9">#REF!</definedName>
    <definedName name="print" localSheetId="5">#N/A</definedName>
    <definedName name="print" localSheetId="0">#REF!</definedName>
    <definedName name="print">#REF!</definedName>
    <definedName name="print_">#REF!</definedName>
    <definedName name="PRINT_AR01" localSheetId="9">#REF!</definedName>
    <definedName name="PRINT_AR01">#REF!</definedName>
    <definedName name="PRINT_AR02" localSheetId="9">#REF!</definedName>
    <definedName name="PRINT_AR02">#REF!</definedName>
    <definedName name="PRINT_AR03" localSheetId="9">#REF!</definedName>
    <definedName name="PRINT_AR03">#REF!</definedName>
    <definedName name="PRINT_AR04" localSheetId="9">#REF!</definedName>
    <definedName name="PRINT_AR04">#REF!</definedName>
    <definedName name="PRINT_AR05" localSheetId="9">#REF!</definedName>
    <definedName name="PRINT_AR05">#REF!</definedName>
    <definedName name="PRINT_AR06" localSheetId="9">#REF!</definedName>
    <definedName name="PRINT_AR06">#REF!</definedName>
    <definedName name="PRINT_AR07" localSheetId="9">#REF!</definedName>
    <definedName name="PRINT_AR07">#REF!</definedName>
    <definedName name="PRINT_AR08" localSheetId="9">#REF!</definedName>
    <definedName name="PRINT_AR08">#REF!</definedName>
    <definedName name="_xlnm.Print_Area" localSheetId="7">'機器名(国交省)'!$B$13:$L$48</definedName>
    <definedName name="_xlnm.Print_Area" localSheetId="8">'機器名(文科省)'!$B$13:$L$46</definedName>
    <definedName name="_xlnm.Print_Area" localSheetId="1">経費!$A$1:$O$152</definedName>
    <definedName name="_xlnm.Print_Area" localSheetId="2">'経費（一括）建築'!$A$1:$M$266</definedName>
    <definedName name="_xlnm.Print_Area" localSheetId="12">#REF!</definedName>
    <definedName name="_xlnm.Print_Area" localSheetId="9">採用査定率!$A$2:$E$56</definedName>
    <definedName name="_xlnm.Print_Area" localSheetId="6">'設計書（機械設備）'!$A$1:$M$1727</definedName>
    <definedName name="_xlnm.Print_Area" localSheetId="4">'設計書（建築）'!$A$1:$M$1234</definedName>
    <definedName name="_xlnm.Print_Area" localSheetId="11">'設計書（昇降機）'!$A$1:$M$46</definedName>
    <definedName name="_xlnm.Print_Area" localSheetId="5">'設計書（電気設備）'!$A$1:$N$1083</definedName>
    <definedName name="_xlnm.Print_Area" localSheetId="3">'設計書-共通仮設'!$A$1:$M$24</definedName>
    <definedName name="_xlnm.Print_Area" localSheetId="0">表紙!$A$1:$O$26</definedName>
    <definedName name="_xlnm.Print_Area">#REF!</definedName>
    <definedName name="PRINT_AREA_01" localSheetId="9">#REF!</definedName>
    <definedName name="PRINT_AREA_01">#REF!</definedName>
    <definedName name="PRINT_AREA_02">#REF!</definedName>
    <definedName name="PRINT_AREA_03">#REF!</definedName>
    <definedName name="PRINT_AREA_05">#REF!</definedName>
    <definedName name="PRINT_AREA_MI" localSheetId="7">#REF!</definedName>
    <definedName name="PRINT_AREA_MI" localSheetId="8">#REF!</definedName>
    <definedName name="Print_Area_MI" localSheetId="2">#REF!</definedName>
    <definedName name="Print_Area_MI" localSheetId="12">#REF!</definedName>
    <definedName name="PRINT_AREA_MI" localSheetId="9">#REF!</definedName>
    <definedName name="Print_Area_MI" localSheetId="4">#REF!</definedName>
    <definedName name="Print_Area_MI" localSheetId="11">#REF!</definedName>
    <definedName name="Print_Area_MI" localSheetId="5">#N/A</definedName>
    <definedName name="Print_Area_MI" localSheetId="3">#REF!</definedName>
    <definedName name="PRINT_AREA_MI" localSheetId="0">#REF!</definedName>
    <definedName name="Print_Area_MI">#REF!</definedName>
    <definedName name="Print_Area_MI_11" localSheetId="2">#REF!</definedName>
    <definedName name="Print_Area_MI_11" localSheetId="12">#REF!</definedName>
    <definedName name="Print_Area_MI_11">#REF!</definedName>
    <definedName name="Print_Area_MI_12" localSheetId="2">#REF!</definedName>
    <definedName name="Print_Area_MI_12" localSheetId="12">#REF!</definedName>
    <definedName name="Print_Area_MI_12">#REF!</definedName>
    <definedName name="Print_Area_MI_13" localSheetId="2">#REF!</definedName>
    <definedName name="Print_Area_MI_13" localSheetId="12">#REF!</definedName>
    <definedName name="Print_Area_MI_13">#REF!</definedName>
    <definedName name="Print_Area_MI_2">#REF!</definedName>
    <definedName name="Print_Area_MI_8" localSheetId="2">#REF!</definedName>
    <definedName name="Print_Area_MI_8" localSheetId="12">#REF!</definedName>
    <definedName name="Print_Area_MI_8">#REF!</definedName>
    <definedName name="PRINT_AREA_MI1" localSheetId="2">#REF!</definedName>
    <definedName name="PRINT_AREA_MI1" localSheetId="5">#REF!</definedName>
    <definedName name="PRINT_AREA_MI1">#REF!</definedName>
    <definedName name="Print_Area_SUB">#REF!</definedName>
    <definedName name="Print_Area1" localSheetId="2">#REF!</definedName>
    <definedName name="Print_Area1" localSheetId="12">#REF!</definedName>
    <definedName name="Print_Area1">#REF!</definedName>
    <definedName name="Print_Area2" localSheetId="2">#REF!</definedName>
    <definedName name="Print_Area2" localSheetId="12">#REF!</definedName>
    <definedName name="Print_Area2" localSheetId="9">#REF!</definedName>
    <definedName name="Print_Area2">#REF!</definedName>
    <definedName name="Print_Area3" localSheetId="9">#REF!</definedName>
    <definedName name="Print_Area3">#REF!</definedName>
    <definedName name="Print_Area4" localSheetId="9">#REF!</definedName>
    <definedName name="Print_Area4">#REF!</definedName>
    <definedName name="Print_Area5" localSheetId="9">#REF!</definedName>
    <definedName name="Print_Area5">#REF!</definedName>
    <definedName name="Print_Areas">#REF!</definedName>
    <definedName name="Print_Area根拠" localSheetId="2">#REF!</definedName>
    <definedName name="Print_Area根拠" localSheetId="12">#REF!</definedName>
    <definedName name="Print_Area根拠">#REF!</definedName>
    <definedName name="Print_Area単価" localSheetId="2">#REF!</definedName>
    <definedName name="Print_Area単価" localSheetId="12">#REF!</definedName>
    <definedName name="Print_Area単価">#REF!</definedName>
    <definedName name="PRINT_TITL01">#REF!</definedName>
    <definedName name="PRINT_TITL02">#REF!</definedName>
    <definedName name="Print_Title" localSheetId="2">#REF!</definedName>
    <definedName name="Print_Title">#REF!</definedName>
    <definedName name="_xlnm.Print_Titles" localSheetId="7">'機器名(国交省)'!$13:$18</definedName>
    <definedName name="_xlnm.Print_Titles" localSheetId="8">'機器名(文科省)'!$13:$18</definedName>
    <definedName name="_xlnm.Print_Titles" localSheetId="1">経費!$1:$2</definedName>
    <definedName name="_xlnm.Print_Titles" localSheetId="2">'経費（一括）建築'!$1:$2</definedName>
    <definedName name="_xlnm.Print_Titles" localSheetId="12">#REF!</definedName>
    <definedName name="_xlnm.Print_Titles" localSheetId="6">'設計書（機械設備）'!$1:$2</definedName>
    <definedName name="_xlnm.Print_Titles" localSheetId="4">'設計書（建築）'!$1:$2</definedName>
    <definedName name="_xlnm.Print_Titles" localSheetId="11">'設計書（昇降機）'!$1:$2</definedName>
    <definedName name="_xlnm.Print_Titles" localSheetId="5">'設計書（電気設備）'!$1:$2</definedName>
    <definedName name="_xlnm.Print_Titles" localSheetId="3">'設計書-共通仮設'!$1:$2</definedName>
    <definedName name="_xlnm.Print_Titles">#REF!</definedName>
    <definedName name="PRINT_TITLES_01">#REF!</definedName>
    <definedName name="PRINT_TITLES_02">#REF!</definedName>
    <definedName name="PRINT_TITLES_03">#REF!</definedName>
    <definedName name="PRINT_TITLES_05">#REF!</definedName>
    <definedName name="PRINT_TITLES_MI" localSheetId="2">#REF!</definedName>
    <definedName name="PRINT_TITLES_MI" localSheetId="12">#REF!</definedName>
    <definedName name="PRINT_TITLES_MI" localSheetId="5">#REF!</definedName>
    <definedName name="PRINT_TITLES_MI" localSheetId="0">#REF!</definedName>
    <definedName name="PRINT_TITLES_MI">#REF!</definedName>
    <definedName name="Print_Titles_MI_2">#REF!</definedName>
    <definedName name="print_Titles1" localSheetId="2">#REF!</definedName>
    <definedName name="print_Titles1" localSheetId="12">#REF!</definedName>
    <definedName name="print_Titles1" localSheetId="5">#REF!</definedName>
    <definedName name="print_Titles1" localSheetId="0">#REF!</definedName>
    <definedName name="print_Titles1">#REF!</definedName>
    <definedName name="Print_Titles2" localSheetId="0">#REF!</definedName>
    <definedName name="Print_Titles2">#REF!</definedName>
    <definedName name="Print_Totles">#REF!</definedName>
    <definedName name="PRINT1">#REF!</definedName>
    <definedName name="PRINTSUB_1">#N/A</definedName>
    <definedName name="PRINTSUB_2">#N/A</definedName>
    <definedName name="PRINTSUB_3">#REF!</definedName>
    <definedName name="PRINTSUB_4">#N/A</definedName>
    <definedName name="PRINTTITLE" localSheetId="2">#REF!</definedName>
    <definedName name="PRINTTITLE" localSheetId="12">#REF!</definedName>
    <definedName name="PRINTTITLE" localSheetId="0">#REF!</definedName>
    <definedName name="PRINTTITLE">#REF!</definedName>
    <definedName name="PRITING">#REF!</definedName>
    <definedName name="prn" localSheetId="2">#REF!</definedName>
    <definedName name="prn" localSheetId="12">#REF!</definedName>
    <definedName name="prn" localSheetId="0">#REF!</definedName>
    <definedName name="prn">#REF!</definedName>
    <definedName name="prn_11" localSheetId="2">#REF!</definedName>
    <definedName name="prn_11" localSheetId="12">#REF!</definedName>
    <definedName name="prn_11" localSheetId="0">#REF!</definedName>
    <definedName name="prn_11">#REF!</definedName>
    <definedName name="prn_12" localSheetId="2">#REF!</definedName>
    <definedName name="prn_12" localSheetId="12">#REF!</definedName>
    <definedName name="prn_12">#REF!</definedName>
    <definedName name="prn_13" localSheetId="2">#REF!</definedName>
    <definedName name="prn_13" localSheetId="12">#REF!</definedName>
    <definedName name="prn_13">#REF!</definedName>
    <definedName name="prn_4" localSheetId="2">#REF!</definedName>
    <definedName name="prn_4" localSheetId="12">#REF!</definedName>
    <definedName name="prn_4">#REF!</definedName>
    <definedName name="PROGRAM">#REF!</definedName>
    <definedName name="PRT">#REF!</definedName>
    <definedName name="psdoma">#REF!</definedName>
    <definedName name="PSET">#REF!</definedName>
    <definedName name="PSL">#REF!</definedName>
    <definedName name="PT">#REF!</definedName>
    <definedName name="PW">#REF!</definedName>
    <definedName name="Ｐ改修">#REF!</definedName>
    <definedName name="Ｐ撤去">#REF!</definedName>
    <definedName name="q" localSheetId="2" hidden="1">#REF!</definedName>
    <definedName name="Ｑ" localSheetId="12">#REF!</definedName>
    <definedName name="ｑ" localSheetId="9">#REF!</definedName>
    <definedName name="ｑ" localSheetId="5">#REF!</definedName>
    <definedName name="ｑ">#REF!</definedName>
    <definedName name="Q_男子寮">#N/A</definedName>
    <definedName name="Q0121Q">#REF!</definedName>
    <definedName name="Q100Q">#REF!</definedName>
    <definedName name="Q101Q">#REF!</definedName>
    <definedName name="Q102Q">#REF!</definedName>
    <definedName name="Q103Q">#REF!</definedName>
    <definedName name="Q104Q">#REF!</definedName>
    <definedName name="Q105Q">#REF!</definedName>
    <definedName name="Q106Q">#REF!</definedName>
    <definedName name="Q107Q">#REF!</definedName>
    <definedName name="Q108Q">#REF!</definedName>
    <definedName name="Q109Q">#REF!</definedName>
    <definedName name="Q10Q">#REF!</definedName>
    <definedName name="Q110Q">#REF!</definedName>
    <definedName name="Q111Q">#REF!</definedName>
    <definedName name="Q112Q">#REF!</definedName>
    <definedName name="Q113Q">#REF!</definedName>
    <definedName name="Q114Q">#REF!</definedName>
    <definedName name="Q115Q">#REF!</definedName>
    <definedName name="Q116Q">#REF!</definedName>
    <definedName name="Q117Q">#REF!</definedName>
    <definedName name="Q118Q">#REF!</definedName>
    <definedName name="Q119Q">#REF!</definedName>
    <definedName name="Q11Q">#REF!</definedName>
    <definedName name="Q120Q">#REF!</definedName>
    <definedName name="Q122Q">#REF!</definedName>
    <definedName name="Q123Q">#REF!</definedName>
    <definedName name="Q12Q">#REF!</definedName>
    <definedName name="Q13Q">#REF!</definedName>
    <definedName name="Q14Q">#REF!</definedName>
    <definedName name="Q15Q">#REF!</definedName>
    <definedName name="Q16Q">#REF!</definedName>
    <definedName name="Q17Q">#REF!</definedName>
    <definedName name="Q18Q">#REF!</definedName>
    <definedName name="Q19Q">#REF!</definedName>
    <definedName name="Q1Q">#REF!</definedName>
    <definedName name="Q20Q">#REF!</definedName>
    <definedName name="Q21A">#REF!</definedName>
    <definedName name="Q22Q">#REF!</definedName>
    <definedName name="Q23Q">#REF!</definedName>
    <definedName name="Q24Q">#REF!</definedName>
    <definedName name="Q25Q">#REF!</definedName>
    <definedName name="Q26Q">#REF!</definedName>
    <definedName name="Q27Q">#REF!</definedName>
    <definedName name="Q28Q">#REF!</definedName>
    <definedName name="Q29Q">#REF!</definedName>
    <definedName name="Q2Q">#REF!</definedName>
    <definedName name="Q30Q">#REF!</definedName>
    <definedName name="Q31Q">#REF!</definedName>
    <definedName name="Q32Q">#REF!</definedName>
    <definedName name="Q33Q">#REF!</definedName>
    <definedName name="Q34Q">#REF!</definedName>
    <definedName name="Q35Q">#REF!</definedName>
    <definedName name="Q36Q">#REF!</definedName>
    <definedName name="Q37Q">#REF!</definedName>
    <definedName name="Q38Q">#REF!</definedName>
    <definedName name="Q39Q">#REF!</definedName>
    <definedName name="Q3Q">#REF!</definedName>
    <definedName name="Q40Q">#REF!</definedName>
    <definedName name="Q41Q">#REF!</definedName>
    <definedName name="Q42Q">#REF!</definedName>
    <definedName name="Q43Q">#REF!</definedName>
    <definedName name="Q44Q">#REF!</definedName>
    <definedName name="Q45Q">#REF!</definedName>
    <definedName name="Q46Q">#REF!</definedName>
    <definedName name="Q47Q">#REF!</definedName>
    <definedName name="Q48Q">#REF!</definedName>
    <definedName name="Q49Q">#REF!</definedName>
    <definedName name="Q4Q">#REF!</definedName>
    <definedName name="Q50Q">#REF!</definedName>
    <definedName name="Q51Q">#REF!</definedName>
    <definedName name="Q52Q">#REF!</definedName>
    <definedName name="Q53Q">#REF!</definedName>
    <definedName name="Q54Q">#REF!</definedName>
    <definedName name="Q55Q">#REF!</definedName>
    <definedName name="Q56Q">#REF!</definedName>
    <definedName name="Q57Q">#REF!</definedName>
    <definedName name="Q58Q">#REF!</definedName>
    <definedName name="Q59Q">#REF!</definedName>
    <definedName name="Q5Q">#REF!</definedName>
    <definedName name="Q60Q">#REF!</definedName>
    <definedName name="Q61Q">#REF!</definedName>
    <definedName name="Q62Q">#REF!</definedName>
    <definedName name="Q63Q">#REF!</definedName>
    <definedName name="Q64Q">#REF!</definedName>
    <definedName name="Q65Q">#REF!</definedName>
    <definedName name="Q66Q">#REF!</definedName>
    <definedName name="Q67Q">#REF!</definedName>
    <definedName name="Q68Q">#REF!</definedName>
    <definedName name="Q69Q">#REF!</definedName>
    <definedName name="Q6Q">#REF!</definedName>
    <definedName name="Q70Q">#REF!</definedName>
    <definedName name="Q71Q">#REF!</definedName>
    <definedName name="Q72Q">#REF!</definedName>
    <definedName name="Q73Q">#REF!</definedName>
    <definedName name="Q74Q">#REF!</definedName>
    <definedName name="Q75Q">#REF!</definedName>
    <definedName name="Q76Q">#REF!</definedName>
    <definedName name="Q77Q">#REF!</definedName>
    <definedName name="Q78Q">#REF!</definedName>
    <definedName name="Q79Q">#REF!</definedName>
    <definedName name="Q7Q">#REF!</definedName>
    <definedName name="Q80Q">#REF!</definedName>
    <definedName name="Q81Q">#REF!</definedName>
    <definedName name="Q82Q">#REF!</definedName>
    <definedName name="Q83Q">#REF!</definedName>
    <definedName name="Q84Q">#REF!</definedName>
    <definedName name="Q85Q">#REF!</definedName>
    <definedName name="Q86Q">#REF!</definedName>
    <definedName name="Q87Q">#REF!</definedName>
    <definedName name="Q88Q">#REF!</definedName>
    <definedName name="Q89Q">#REF!</definedName>
    <definedName name="Q8Q">#REF!</definedName>
    <definedName name="Q90Q">#REF!</definedName>
    <definedName name="Q91Q">#REF!</definedName>
    <definedName name="Q92Q">#REF!</definedName>
    <definedName name="Q93Q">#REF!</definedName>
    <definedName name="Q94Q">#REF!</definedName>
    <definedName name="Q95Q">#REF!</definedName>
    <definedName name="Q96Q">#REF!</definedName>
    <definedName name="Q97Q">#REF!</definedName>
    <definedName name="Q98Q">#REF!</definedName>
    <definedName name="Q99Q">#REF!</definedName>
    <definedName name="Q9Q">#REF!</definedName>
    <definedName name="qdfq" localSheetId="9">#REF!</definedName>
    <definedName name="qdfq">#N/A</definedName>
    <definedName name="qdq" localSheetId="9">#REF!</definedName>
    <definedName name="qdq">#N/A</definedName>
    <definedName name="ｑｆｑ" localSheetId="2">#REF!</definedName>
    <definedName name="ｑｆｑ" localSheetId="5">#REF!</definedName>
    <definedName name="ｑｆｑ" localSheetId="0">#REF!</definedName>
    <definedName name="ｑｆｑ">#REF!</definedName>
    <definedName name="ｑｆｑｆ" localSheetId="2">#REF!</definedName>
    <definedName name="ｑｆｑｆ" localSheetId="5">#REF!</definedName>
    <definedName name="ｑｆｑｆ">#REF!</definedName>
    <definedName name="ｑｆｑｆｑｆ" localSheetId="2">#REF!</definedName>
    <definedName name="ｑｆｑｆｑｆ" localSheetId="5">#REF!</definedName>
    <definedName name="ｑｆｑｆｑｆ">#REF!</definedName>
    <definedName name="ｑｆｑふぇ" localSheetId="2">#REF!</definedName>
    <definedName name="ｑｆｑふぇ" localSheetId="5">#REF!</definedName>
    <definedName name="ｑｆｑふぇ">#REF!</definedName>
    <definedName name="qo" localSheetId="2" hidden="1">#REF!</definedName>
    <definedName name="qo" localSheetId="12" hidden="1">#REF!</definedName>
    <definedName name="qo" localSheetId="0" hidden="1">#REF!</definedName>
    <definedName name="qo" hidden="1">#REF!</definedName>
    <definedName name="qq" localSheetId="2" hidden="1">#REF!</definedName>
    <definedName name="qq" localSheetId="12" hidden="1">#REF!</definedName>
    <definedName name="qq" localSheetId="5" hidden="1">#REF!</definedName>
    <definedName name="ＱＱ" localSheetId="0">#REF!</definedName>
    <definedName name="qq" hidden="1">#REF!</definedName>
    <definedName name="ＱＱＱ">#REF!</definedName>
    <definedName name="QQQQ" localSheetId="2">#REF!</definedName>
    <definedName name="QQQQ" localSheetId="12">#REF!</definedName>
    <definedName name="QQQQ" localSheetId="0">#REF!</definedName>
    <definedName name="QQQQ">#REF!</definedName>
    <definedName name="ｑｑｑｑｑｑｑｑｑｑ">#REF!</definedName>
    <definedName name="ｑｑｑｑｑｑｑｑｑｑｑ" localSheetId="9">#REF!</definedName>
    <definedName name="ｑｑｑｑｑｑｑｑｑｑｑ">#REF!</definedName>
    <definedName name="qqqqqqqqqqqq">#REF!</definedName>
    <definedName name="qqqqqqqqqqqqq">#REF!</definedName>
    <definedName name="ｑｑｑｑｑｑｑｑｑｑｑｑｑｑｑｑｑｑｑ" localSheetId="9">#REF!</definedName>
    <definedName name="ｑｑｑｑｑｑｑｑｑｑｑｑｑｑｑｑｑｑｑ">#REF!</definedName>
    <definedName name="ｑｑｑｑｑｑｑｑｑｑｑｑｑｑｑｑｑｑｑｑｑｑ" localSheetId="9">#REF!</definedName>
    <definedName name="ｑｑｑｑｑｑｑｑｑｑｑｑｑｑｑｑｑｑｑｑｑｑ">#REF!</definedName>
    <definedName name="ｑｑｑｑｑｑｑｑｑｑｑｑｑｑｑｑｑｑｑｑｑｑｑｑｑｑｑ" localSheetId="9">#REF!</definedName>
    <definedName name="ｑｑｑｑｑｑｑｑｑｑｑｑｑｑｑｑｑｑｑｑｑｑｑｑｑｑｑ">#REF!</definedName>
    <definedName name="ｑｑｑｑｑｑｑｑｑｑｑｑｑｑｑｑｑｑｑｑｑｑｑｑｑｑｑｑ" localSheetId="9">#REF!</definedName>
    <definedName name="ｑｑｑｑｑｑｑｑｑｑｑｑｑｑｑｑｑｑｑｑｑｑｑｑｑｑｑｑ">#REF!</definedName>
    <definedName name="qr" hidden="1">#REF!</definedName>
    <definedName name="qt" hidden="1">#REF!</definedName>
    <definedName name="ｑｗ" localSheetId="9">#REF!</definedName>
    <definedName name="ｑｗ">#N/A</definedName>
    <definedName name="ｑｗｄ" localSheetId="2">#REF!</definedName>
    <definedName name="ｑｗｄ" localSheetId="12">#REF!</definedName>
    <definedName name="ｑｗｄ">#REF!</definedName>
    <definedName name="qwe" localSheetId="2">#REF!</definedName>
    <definedName name="qwe" localSheetId="12">#REF!</definedName>
    <definedName name="qwe" localSheetId="5">#REF!</definedName>
    <definedName name="qwe">#REF!</definedName>
    <definedName name="qwer" hidden="1">{#N/A,#N/A,FALSE,"内訳"}</definedName>
    <definedName name="ｑｗｑｑ" localSheetId="9">#REF!</definedName>
    <definedName name="ｑｗｑｑ">#N/A</definedName>
    <definedName name="qwvc">#REF!</definedName>
    <definedName name="ｑっｆｑｆ" localSheetId="2">#REF!</definedName>
    <definedName name="ｑっｆｑｆ" localSheetId="5">#REF!</definedName>
    <definedName name="ｑっｆｑｆ">#REF!</definedName>
    <definedName name="ｑっっｄｑ" localSheetId="2">#REF!</definedName>
    <definedName name="ｑっっｄｑ">#REF!</definedName>
    <definedName name="ｑっっっｒ" localSheetId="9">#REF!</definedName>
    <definedName name="ｑっっっｒ">#N/A</definedName>
    <definedName name="ｑっふぇｄ" localSheetId="2">#REF!</definedName>
    <definedName name="ｑっふぇｄ" localSheetId="12">#REF!</definedName>
    <definedName name="ｑっふぇｄ" localSheetId="5">#REF!</definedName>
    <definedName name="ｑっふぇｄ" localSheetId="0">#REF!</definedName>
    <definedName name="ｑっふぇｄ">#REF!</definedName>
    <definedName name="R_1">#REF!</definedName>
    <definedName name="R_2">#REF!</definedName>
    <definedName name="R_3">#REF!</definedName>
    <definedName name="R_共用棟">#N/A</definedName>
    <definedName name="RA_ary">#REF!</definedName>
    <definedName name="ＲＡＢ表紙" localSheetId="2">#REF!</definedName>
    <definedName name="ＲＡＢ表紙" localSheetId="12">#REF!</definedName>
    <definedName name="ＲＡＢ表紙" localSheetId="0">#REF!</definedName>
    <definedName name="ＲＡＢ表紙">#REF!</definedName>
    <definedName name="raina" hidden="1">{#N/A,#N/A,FALSE,"土量集計";#N/A,#N/A,FALSE,"ＰＡ土量";#N/A,#N/A,FALSE,"ＩＣ土量";#N/A,#N/A,FALSE,"Ｂ区間土量";#N/A,#N/A,FALSE,"法面集計";#N/A,#N/A,FALSE,"ＰＡ法面";#N/A,#N/A,FALSE,"ＩＣ法面";#N/A,#N/A,FALSE,"Ｂ区間法面"}</definedName>
    <definedName name="RANGE" localSheetId="2">#REF!</definedName>
    <definedName name="RANGE" localSheetId="12">#REF!</definedName>
    <definedName name="RANGE" localSheetId="0">#REF!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5">#REF!</definedName>
    <definedName name="ranzen" localSheetId="2">#REF!</definedName>
    <definedName name="ranzen" localSheetId="12">#REF!</definedName>
    <definedName name="ranzen">#REF!</definedName>
    <definedName name="rb" localSheetId="2">#REF!,#REF!,#REF!,#REF!,#REF!</definedName>
    <definedName name="rb" localSheetId="12">#REF!,#REF!,#REF!,#REF!,#REF!</definedName>
    <definedName name="rb">#REF!,#REF!,#REF!,#REF!,#REF!</definedName>
    <definedName name="RBYTYJNYUKMVTT" hidden="1">#REF!</definedName>
    <definedName name="rcdefw">#REF!</definedName>
    <definedName name="RCMC__15_">#REF!</definedName>
    <definedName name="RCMC2__18_">#REF!</definedName>
    <definedName name="RCOL">#REF!</definedName>
    <definedName name="ＲＣ新仕上">#REF!</definedName>
    <definedName name="ＲＣ新撤去">#REF!</definedName>
    <definedName name="ＲＣ新補強">#REF!</definedName>
    <definedName name="ＲＣ増仕上">#REF!</definedName>
    <definedName name="ＲＣ増撤去">#REF!</definedName>
    <definedName name="ＲＣ増補強">#REF!</definedName>
    <definedName name="ｒｄｇ">#REF!</definedName>
    <definedName name="rdhnuru">#REF!</definedName>
    <definedName name="ｒｄｔｆｇｔ" localSheetId="2">#REF!</definedName>
    <definedName name="ｒｄｔｆｇｔ" localSheetId="5">#REF!</definedName>
    <definedName name="ｒｄｔｆｇｔ" localSheetId="0">#REF!</definedName>
    <definedName name="ｒｄｔｆｇｔ">#REF!</definedName>
    <definedName name="re" hidden="1">#REF!</definedName>
    <definedName name="RECORD">#REF!</definedName>
    <definedName name="Record1">#REF!</definedName>
    <definedName name="Record4">[0]!Record4</definedName>
    <definedName name="record5">[0]!record5</definedName>
    <definedName name="Record6">#REF!</definedName>
    <definedName name="Record7">#REF!</definedName>
    <definedName name="_xlnm.Recorder" localSheetId="2">#REF!</definedName>
    <definedName name="_xlnm.Recorder" localSheetId="9">#REF!</definedName>
    <definedName name="_xlnm.Recorder" localSheetId="5">#N/A</definedName>
    <definedName name="_xlnm.Recorder" localSheetId="0">#REF!</definedName>
    <definedName name="_xlnm.Recorder">#REF!</definedName>
    <definedName name="Recorder1" localSheetId="9">#REF!</definedName>
    <definedName name="Recorder1">#REF!</definedName>
    <definedName name="reizen" localSheetId="2">#REF!</definedName>
    <definedName name="reizen" localSheetId="12">#REF!</definedName>
    <definedName name="reizen" localSheetId="0">#REF!</definedName>
    <definedName name="reizen">#REF!</definedName>
    <definedName name="rekimu" localSheetId="2">#REF!</definedName>
    <definedName name="rekimu" localSheetId="12">#REF!</definedName>
    <definedName name="rekimu" localSheetId="0">#REF!</definedName>
    <definedName name="rekimu">#REF!</definedName>
    <definedName name="rere" hidden="1">{#N/A,#N/A,FALSE,"内訳"}</definedName>
    <definedName name="RET">#REF!</definedName>
    <definedName name="ｒｆｄ" localSheetId="2" hidden="1">{"'内訳書'!$A$1:$O$28"}</definedName>
    <definedName name="ｒｆｄ" localSheetId="12" hidden="1">{"'内訳書'!$A$1:$O$28"}</definedName>
    <definedName name="ｒｆｄ" localSheetId="9" hidden="1">{"'内訳書'!$A$1:$O$28"}</definedName>
    <definedName name="ｒｆｄ" localSheetId="5" hidden="1">{"'内訳書'!$A$1:$O$28"}</definedName>
    <definedName name="ｒｆｄ" localSheetId="0" hidden="1">{"'内訳書'!$A$1:$O$28"}</definedName>
    <definedName name="ｒｆｄ" hidden="1">{"'内訳書'!$A$1:$O$28"}</definedName>
    <definedName name="rgenba" localSheetId="2">#REF!</definedName>
    <definedName name="rgenba" localSheetId="12">#REF!</definedName>
    <definedName name="rgenba">#REF!</definedName>
    <definedName name="ｒｇｇｈｓｒｈｓｒ" localSheetId="2" hidden="1">{"'内訳書'!$A$1:$O$28"}</definedName>
    <definedName name="ｒｇｇｈｓｒｈｓｒ" localSheetId="12" hidden="1">{"'内訳書'!$A$1:$O$28"}</definedName>
    <definedName name="ｒｇｇｈｓｒｈｓｒ" localSheetId="5" hidden="1">{"'内訳書'!$A$1:$O$28"}</definedName>
    <definedName name="ｒｇｇｈｓｒｈｓｒ" localSheetId="0" hidden="1">{"'内訳書'!$A$1:$O$28"}</definedName>
    <definedName name="ｒｇｇｈｓｒｈｓｒ" hidden="1">{"'内訳書'!$A$1:$O$28"}</definedName>
    <definedName name="rgijutu" localSheetId="2">#REF!</definedName>
    <definedName name="rgijutu" localSheetId="12">#REF!</definedName>
    <definedName name="rgijutu">#REF!</definedName>
    <definedName name="rgikan" localSheetId="2">#REF!</definedName>
    <definedName name="rgikan" localSheetId="12">#REF!</definedName>
    <definedName name="rgikan">#REF!</definedName>
    <definedName name="rgvervgrtgceaxwx">#REF!</definedName>
    <definedName name="ｒｈｄｊ" localSheetId="9">#REF!</definedName>
    <definedName name="ｒｈｄｊ">#N/A</definedName>
    <definedName name="rhojo" localSheetId="2">#REF!</definedName>
    <definedName name="rhojo" localSheetId="12">#REF!</definedName>
    <definedName name="rhojo">#REF!</definedName>
    <definedName name="ri" localSheetId="2" hidden="1">#REF!</definedName>
    <definedName name="ri" hidden="1">#REF!</definedName>
    <definedName name="RIGHT">#N/A</definedName>
    <definedName name="rippan" localSheetId="2">#REF!</definedName>
    <definedName name="rippan" localSheetId="12">#REF!</definedName>
    <definedName name="rippan" localSheetId="0">#REF!</definedName>
    <definedName name="rippan">#REF!</definedName>
    <definedName name="ritsu">#REF!</definedName>
    <definedName name="RITU" localSheetId="7">#REF!</definedName>
    <definedName name="RITU" localSheetId="8">#REF!</definedName>
    <definedName name="RITU" localSheetId="9">#REF!</definedName>
    <definedName name="RITU">#REF!</definedName>
    <definedName name="rjunbi" localSheetId="2">#REF!</definedName>
    <definedName name="rjunbi" localSheetId="12">#REF!</definedName>
    <definedName name="rjunbi" localSheetId="0">#REF!</definedName>
    <definedName name="rjunbi">#REF!</definedName>
    <definedName name="ｒｋ" localSheetId="9">#REF!</definedName>
    <definedName name="ｒｋ">#N/A</definedName>
    <definedName name="rkasetu" localSheetId="2">#REF!</definedName>
    <definedName name="rkasetu" localSheetId="12">#REF!</definedName>
    <definedName name="rkasetu" localSheetId="0">#REF!</definedName>
    <definedName name="rkasetu">#REF!</definedName>
    <definedName name="rkikai" localSheetId="2">#REF!</definedName>
    <definedName name="rkikai" localSheetId="12">#REF!</definedName>
    <definedName name="rkikai">#REF!</definedName>
    <definedName name="RNCMWH1">#REF!</definedName>
    <definedName name="RND_?___BRANCH_\D" localSheetId="2">#REF!</definedName>
    <definedName name="RND_?___BRANCH_\D" localSheetId="12">#REF!</definedName>
    <definedName name="RND_?___BRANCH_\D">#REF!</definedName>
    <definedName name="RND_?___BRANCH_\s" localSheetId="2">#REF!</definedName>
    <definedName name="RND_?___BRANCH_\s" localSheetId="12">#REF!</definedName>
    <definedName name="RND_?___BRANCH_\s">#REF!</definedName>
    <definedName name="RO">#REF!</definedName>
    <definedName name="ROM">#REF!</definedName>
    <definedName name="romu" localSheetId="2">#REF!</definedName>
    <definedName name="romu" localSheetId="0">#REF!</definedName>
    <definedName name="romu">#REF!</definedName>
    <definedName name="ROUMU">#REF!</definedName>
    <definedName name="ROUNDDOWN">#REF!</definedName>
    <definedName name="ROW">#REF!</definedName>
    <definedName name="RR">#REF!</definedName>
    <definedName name="ｒｒ」" localSheetId="2">#REF!</definedName>
    <definedName name="ｒｒ」" localSheetId="12">#REF!</definedName>
    <definedName name="ｒｒ」" localSheetId="0">#REF!</definedName>
    <definedName name="ｒｒ」">#REF!</definedName>
    <definedName name="RROW">#REF!</definedName>
    <definedName name="RRR">#REF!</definedName>
    <definedName name="rrrr">#REF!</definedName>
    <definedName name="ｒｒｒｒｒｒ" hidden="1">{"53代価表",#N/A,FALSE,"53給湯";"53一覧表",#N/A,FALSE,"53給湯"}</definedName>
    <definedName name="ｒｒｒｒｒｒｒｒｒｒｒｒ" localSheetId="9">#REF!</definedName>
    <definedName name="ｒｒｒｒｒｒｒｒｒｒｒｒ">#REF!</definedName>
    <definedName name="rrrrrrrrrrrrr">#REF!</definedName>
    <definedName name="ｒｒｒｒｒｒｒｒｒｒｒｒｒｒｒｒｒｒｒｒｒ" localSheetId="9">#REF!</definedName>
    <definedName name="ｒｒｒｒｒｒｒｒｒｒｒｒｒｒｒｒｒｒｒｒｒ">#REF!</definedName>
    <definedName name="rrry">#REF!</definedName>
    <definedName name="ｒｒｔ">#N/A</definedName>
    <definedName name="ｒｓｈｓ" localSheetId="9">#REF!</definedName>
    <definedName name="ｒｓｈｓ">#REF!</definedName>
    <definedName name="rsiunten" localSheetId="2">#REF!</definedName>
    <definedName name="rsiunten" localSheetId="12">#REF!</definedName>
    <definedName name="rsiunten" localSheetId="0">#REF!</definedName>
    <definedName name="rsiunten">#REF!</definedName>
    <definedName name="rsuet" localSheetId="2">#REF!</definedName>
    <definedName name="rsuet" localSheetId="12">#REF!</definedName>
    <definedName name="rsuet" localSheetId="0">#REF!</definedName>
    <definedName name="rsuet">#REF!</definedName>
    <definedName name="rsuidou" localSheetId="2">#REF!</definedName>
    <definedName name="rsuidou" localSheetId="12">#REF!</definedName>
    <definedName name="rsuidou" localSheetId="0">#REF!</definedName>
    <definedName name="rsuidou">#REF!</definedName>
    <definedName name="rt">#REF!</definedName>
    <definedName name="rtbryhvybhjfhfg">#REF!</definedName>
    <definedName name="rth" localSheetId="9">#REF!</definedName>
    <definedName name="rth">#REF!</definedName>
    <definedName name="rtjiyrtuy">#REF!</definedName>
    <definedName name="ｒｔｓｗ">#REF!</definedName>
    <definedName name="rty" localSheetId="2">#REF!</definedName>
    <definedName name="rty" localSheetId="12">#REF!</definedName>
    <definedName name="rty" localSheetId="0">#REF!</definedName>
    <definedName name="rty">#REF!</definedName>
    <definedName name="ｒｔｙｔっｆ" localSheetId="9">#REF!</definedName>
    <definedName name="ｒｔｙｔっｆ">#N/A</definedName>
    <definedName name="rtyy" hidden="1">{#N/A,#N/A,FALSE,"EDIT_W"}</definedName>
    <definedName name="ru">#REF!</definedName>
    <definedName name="RUM">#REF!</definedName>
    <definedName name="RUNNINNG">#REF!</definedName>
    <definedName name="runpan" localSheetId="2">#REF!</definedName>
    <definedName name="runpan" localSheetId="12">#REF!</definedName>
    <definedName name="runpan" localSheetId="0">#REF!</definedName>
    <definedName name="runpan">#REF!</definedName>
    <definedName name="rwer">#REF!</definedName>
    <definedName name="ＲＸ">#REF!</definedName>
    <definedName name="ryoukin">#REF!</definedName>
    <definedName name="ｒぃ" localSheetId="9">#REF!</definedName>
    <definedName name="ｒぃ">#N/A</definedName>
    <definedName name="ｒうぇ" localSheetId="2">#REF!</definedName>
    <definedName name="ｒうぇ" localSheetId="0">#REF!</definedName>
    <definedName name="ｒうぇ">#REF!</definedName>
    <definedName name="ｒっｗ" localSheetId="2">#REF!</definedName>
    <definedName name="ｒっｗ" localSheetId="12">#REF!</definedName>
    <definedName name="ｒっｗ" localSheetId="5">#REF!</definedName>
    <definedName name="ｒっｗ" localSheetId="0">#REF!</definedName>
    <definedName name="ｒっｗ">#REF!</definedName>
    <definedName name="ｒふ７え" localSheetId="2">#REF!</definedName>
    <definedName name="ｒふ７え" localSheetId="0">#REF!</definedName>
    <definedName name="ｒふ７え">#REF!</definedName>
    <definedName name="ｓ" localSheetId="2">#REF!</definedName>
    <definedName name="ｓ" localSheetId="12">#REF!</definedName>
    <definedName name="ｓ" localSheetId="9">#REF!</definedName>
    <definedName name="s" localSheetId="0">#REF!</definedName>
    <definedName name="ｓ">#REF!</definedName>
    <definedName name="S_?__">#REF!</definedName>
    <definedName name="S_1">#REF!</definedName>
    <definedName name="S_2">#REF!</definedName>
    <definedName name="S_3">#REF!</definedName>
    <definedName name="S_4">#REF!</definedName>
    <definedName name="S_渡り廊下">#N/A</definedName>
    <definedName name="S16RFHU1A">#REF!</definedName>
    <definedName name="S16RFHU1B">#REF!</definedName>
    <definedName name="S17K10M10" localSheetId="2">#REF!</definedName>
    <definedName name="S17K10M10" localSheetId="12">#REF!</definedName>
    <definedName name="S17K10M10" localSheetId="0">#REF!</definedName>
    <definedName name="S17K10M10">#REF!</definedName>
    <definedName name="S17K11M9" localSheetId="2">#REF!</definedName>
    <definedName name="S17K11M9" localSheetId="12">#REF!</definedName>
    <definedName name="S17K11M9" localSheetId="0">#REF!</definedName>
    <definedName name="S17K11M9">#REF!</definedName>
    <definedName name="S17K12M4" localSheetId="2">#REF!</definedName>
    <definedName name="S17K12M4" localSheetId="12">#REF!</definedName>
    <definedName name="S17K12M4" localSheetId="0">#REF!</definedName>
    <definedName name="S17K12M4">#REF!</definedName>
    <definedName name="S17K13M7" localSheetId="2">#REF!</definedName>
    <definedName name="S17K13M7" localSheetId="12">#REF!</definedName>
    <definedName name="S17K13M7">#REF!</definedName>
    <definedName name="S17K14M4" localSheetId="2">#REF!</definedName>
    <definedName name="S17K14M4" localSheetId="12">#REF!</definedName>
    <definedName name="S17K14M4">#REF!</definedName>
    <definedName name="S17K15M13" localSheetId="2">#REF!</definedName>
    <definedName name="S17K15M13" localSheetId="12">#REF!</definedName>
    <definedName name="S17K15M13">#REF!</definedName>
    <definedName name="S17K16M0" localSheetId="2">#REF!</definedName>
    <definedName name="S17K16M0" localSheetId="12">#REF!</definedName>
    <definedName name="S17K16M0">#REF!</definedName>
    <definedName name="S17K4M16" localSheetId="2">#REF!</definedName>
    <definedName name="S17K4M16" localSheetId="12">#REF!</definedName>
    <definedName name="S17K4M16">#REF!</definedName>
    <definedName name="S17K5M7" localSheetId="2">#REF!</definedName>
    <definedName name="S17K5M7" localSheetId="12">#REF!</definedName>
    <definedName name="S17K5M7">#REF!</definedName>
    <definedName name="S17K6M7" localSheetId="2">#REF!</definedName>
    <definedName name="S17K6M7" localSheetId="12">#REF!</definedName>
    <definedName name="S17K6M7">#REF!</definedName>
    <definedName name="S17K7M9" localSheetId="2">#REF!</definedName>
    <definedName name="S17K7M9" localSheetId="12">#REF!</definedName>
    <definedName name="S17K7M9">#REF!</definedName>
    <definedName name="S17K8M21" localSheetId="2">#REF!</definedName>
    <definedName name="S17K8M21" localSheetId="12">#REF!</definedName>
    <definedName name="S17K8M21">#REF!</definedName>
    <definedName name="S17K9M10" localSheetId="2">#REF!</definedName>
    <definedName name="S17K9M10" localSheetId="12">#REF!</definedName>
    <definedName name="S17K9M10">#REF!</definedName>
    <definedName name="S18K2M115" localSheetId="12">#REF!</definedName>
    <definedName name="S18K2M115">#REF!</definedName>
    <definedName name="S18K2M140" localSheetId="12">#REF!</definedName>
    <definedName name="S18K2M140">#REF!</definedName>
    <definedName name="S18K43M7" localSheetId="12">#REF!</definedName>
    <definedName name="S18K43M7" localSheetId="0">#REF!</definedName>
    <definedName name="S18K43M7">#REF!</definedName>
    <definedName name="S19K12M0" localSheetId="2">#REF!</definedName>
    <definedName name="S19K12M0" localSheetId="12">#REF!</definedName>
    <definedName name="S19K12M0" localSheetId="0">#REF!</definedName>
    <definedName name="S19K12M0">#REF!</definedName>
    <definedName name="S19K14M19" localSheetId="2">#REF!</definedName>
    <definedName name="S19K14M19" localSheetId="12">#REF!</definedName>
    <definedName name="S19K14M19" localSheetId="0">#REF!</definedName>
    <definedName name="S19K14M19">#REF!</definedName>
    <definedName name="S19K15M24" localSheetId="2">#REF!</definedName>
    <definedName name="S19K15M24" localSheetId="12">#REF!</definedName>
    <definedName name="S19K15M24" localSheetId="0">#REF!</definedName>
    <definedName name="S19K15M24">#REF!</definedName>
    <definedName name="S19K16M103" localSheetId="2">#REF!</definedName>
    <definedName name="S19K16M103" localSheetId="12">#REF!</definedName>
    <definedName name="S19K16M103">#REF!</definedName>
    <definedName name="S19K16M133" localSheetId="2">#REF!</definedName>
    <definedName name="S19K16M133" localSheetId="12">#REF!</definedName>
    <definedName name="S19K16M133">#REF!</definedName>
    <definedName name="S19K16M51" localSheetId="2">#REF!</definedName>
    <definedName name="S19K16M51" localSheetId="12">#REF!</definedName>
    <definedName name="S19K16M51">#REF!</definedName>
    <definedName name="S19K17M23" localSheetId="2">#REF!</definedName>
    <definedName name="S19K17M23" localSheetId="12">#REF!</definedName>
    <definedName name="S19K17M23">#REF!</definedName>
    <definedName name="S19K18M2" localSheetId="2">#REF!</definedName>
    <definedName name="S19K18M2" localSheetId="12">#REF!</definedName>
    <definedName name="S19K18M2">#REF!</definedName>
    <definedName name="S19K19M16" localSheetId="2">#REF!</definedName>
    <definedName name="S19K19M16" localSheetId="12">#REF!</definedName>
    <definedName name="S19K19M16">#REF!</definedName>
    <definedName name="S19K2M125" localSheetId="2">#REF!</definedName>
    <definedName name="S19K2M125" localSheetId="12">#REF!</definedName>
    <definedName name="S19K2M125">#REF!</definedName>
    <definedName name="S19K2M149" localSheetId="2">#REF!</definedName>
    <definedName name="S19K2M149" localSheetId="12">#REF!</definedName>
    <definedName name="S19K2M149">#REF!</definedName>
    <definedName name="S19K2M150" localSheetId="2">#REF!</definedName>
    <definedName name="S19K2M150" localSheetId="12">#REF!</definedName>
    <definedName name="S19K2M150">#REF!</definedName>
    <definedName name="S19K3M100" localSheetId="2">#REF!</definedName>
    <definedName name="S19K3M100" localSheetId="12">#REF!</definedName>
    <definedName name="S19K3M100">#REF!</definedName>
    <definedName name="S19K3M85" localSheetId="2">#REF!</definedName>
    <definedName name="S19K3M85" localSheetId="12">#REF!</definedName>
    <definedName name="S19K3M85">#REF!</definedName>
    <definedName name="S19K3M99" localSheetId="2">#REF!</definedName>
    <definedName name="S19K3M99" localSheetId="12">#REF!</definedName>
    <definedName name="S19K3M99">#REF!</definedName>
    <definedName name="S19K4M19" localSheetId="2">#REF!</definedName>
    <definedName name="S19K4M19" localSheetId="12">#REF!</definedName>
    <definedName name="S19K4M19">#REF!</definedName>
    <definedName name="S20K10M30" localSheetId="2">#REF!</definedName>
    <definedName name="S20K10M30" localSheetId="12">#REF!</definedName>
    <definedName name="S20K10M30">#REF!</definedName>
    <definedName name="S20K11M5" localSheetId="2">#REF!</definedName>
    <definedName name="S20K11M5" localSheetId="12">#REF!</definedName>
    <definedName name="S20K11M5">#REF!</definedName>
    <definedName name="S20K12M35" localSheetId="2">#REF!</definedName>
    <definedName name="S20K12M35" localSheetId="12">#REF!</definedName>
    <definedName name="S20K12M35">#REF!</definedName>
    <definedName name="S20K2M24" localSheetId="2">#REF!</definedName>
    <definedName name="S20K2M24" localSheetId="12">#REF!</definedName>
    <definedName name="S20K2M24">#REF!</definedName>
    <definedName name="S20K3M35" localSheetId="2">#REF!</definedName>
    <definedName name="S20K3M35" localSheetId="12">#REF!</definedName>
    <definedName name="S20K3M35">#REF!</definedName>
    <definedName name="S20K4M23" localSheetId="2">#REF!</definedName>
    <definedName name="S20K4M23" localSheetId="12">#REF!</definedName>
    <definedName name="S20K4M23">#REF!</definedName>
    <definedName name="S20K7M31" localSheetId="2">#REF!</definedName>
    <definedName name="S20K7M31" localSheetId="12">#REF!</definedName>
    <definedName name="S20K7M31">#REF!</definedName>
    <definedName name="S20K9M0" localSheetId="2">#REF!</definedName>
    <definedName name="S20K9M0" localSheetId="12">#REF!</definedName>
    <definedName name="S20K9M0">#REF!</definedName>
    <definedName name="S21K2M23" localSheetId="2">#REF!</definedName>
    <definedName name="S21K2M23" localSheetId="12">#REF!</definedName>
    <definedName name="S21K2M23">#REF!</definedName>
    <definedName name="S21K3M28" localSheetId="2">#REF!</definedName>
    <definedName name="S21K3M28" localSheetId="12">#REF!</definedName>
    <definedName name="S21K3M28">#REF!</definedName>
    <definedName name="S21K5M21" localSheetId="2">#REF!</definedName>
    <definedName name="S21K5M21" localSheetId="12">#REF!</definedName>
    <definedName name="S21K5M21">#REF!</definedName>
    <definedName name="S21K6M22" localSheetId="2">#REF!</definedName>
    <definedName name="S21K6M22" localSheetId="12">#REF!</definedName>
    <definedName name="S21K6M22">#REF!</definedName>
    <definedName name="S21K7M0" localSheetId="2">#REF!</definedName>
    <definedName name="S21K7M0" localSheetId="12">#REF!</definedName>
    <definedName name="S21K7M0">#REF!</definedName>
    <definedName name="S21K8M26" localSheetId="2">#REF!</definedName>
    <definedName name="S21K8M26" localSheetId="12">#REF!</definedName>
    <definedName name="S21K8M26">#REF!</definedName>
    <definedName name="S34LFHU1">#REF!</definedName>
    <definedName name="S34RFHU31">#REF!</definedName>
    <definedName name="S34RFHU32">#REF!</definedName>
    <definedName name="sa" localSheetId="2">#REF!</definedName>
    <definedName name="sa" localSheetId="12">#REF!</definedName>
    <definedName name="sa">#REF!</definedName>
    <definedName name="saas" localSheetId="2" hidden="1">{"'内訳書'!$A$1:$O$28"}</definedName>
    <definedName name="saas" localSheetId="12" hidden="1">{"'内訳書'!$A$1:$O$28"}</definedName>
    <definedName name="saas" localSheetId="9" hidden="1">{"'内訳書'!$A$1:$O$28"}</definedName>
    <definedName name="saas" localSheetId="5" hidden="1">{"'内訳書'!$A$1:$O$28"}</definedName>
    <definedName name="saas" localSheetId="0" hidden="1">{"'内訳書'!$A$1:$O$28"}</definedName>
    <definedName name="saas" hidden="1">{"'内訳書'!$A$1:$O$28"}</definedName>
    <definedName name="sab">#REF!</definedName>
    <definedName name="sada" localSheetId="2" hidden="1">{"'内訳書'!$A$1:$O$28"}</definedName>
    <definedName name="sada" localSheetId="12" hidden="1">{"'内訳書'!$A$1:$O$28"}</definedName>
    <definedName name="sada" localSheetId="9" hidden="1">{"'内訳書'!$A$1:$O$28"}</definedName>
    <definedName name="sada" localSheetId="5" hidden="1">{"'内訳書'!$A$1:$O$28"}</definedName>
    <definedName name="sada" localSheetId="0" hidden="1">{"'内訳書'!$A$1:$O$28"}</definedName>
    <definedName name="sada" hidden="1">{"'内訳書'!$A$1:$O$28"}</definedName>
    <definedName name="saf">#REF!</definedName>
    <definedName name="Sai_kingaku" localSheetId="9">#REF!</definedName>
    <definedName name="Sai_kingaku">#REF!</definedName>
    <definedName name="sakuseibi">#REF!</definedName>
    <definedName name="SALFHU1N">#REF!</definedName>
    <definedName name="SALJMIOAJ">#REF!</definedName>
    <definedName name="ｓａｎ">#REF!</definedName>
    <definedName name="sann" localSheetId="2" hidden="1">#REF!</definedName>
    <definedName name="sann" localSheetId="12" hidden="1">#REF!</definedName>
    <definedName name="sann" localSheetId="5" hidden="1">#REF!</definedName>
    <definedName name="sann" localSheetId="0" hidden="1">#REF!</definedName>
    <definedName name="sann" hidden="1">#REF!</definedName>
    <definedName name="SANTEI">#REF!</definedName>
    <definedName name="SARFHB34">#REF!</definedName>
    <definedName name="SARFHB6">#REF!</definedName>
    <definedName name="SARFHU1N">#REF!</definedName>
    <definedName name="SARFMB7">#REF!</definedName>
    <definedName name="SARFMU8">#REF!</definedName>
    <definedName name="SARGFLB39S">#REF!</definedName>
    <definedName name="SARGFLB39W">#REF!</definedName>
    <definedName name="SARGFLB9B">#REF!</definedName>
    <definedName name="SARGFLB9C">#REF!</definedName>
    <definedName name="SARGFLU9A">#REF!</definedName>
    <definedName name="SARNFLB9B">#REF!</definedName>
    <definedName name="SARNFLB9C">#REF!</definedName>
    <definedName name="SARNFLU9A">#REF!</definedName>
    <definedName name="SARSUMA">#REF!</definedName>
    <definedName name="sasaki" localSheetId="2" hidden="1">#REF!</definedName>
    <definedName name="sasaki" localSheetId="12" hidden="1">#REF!</definedName>
    <definedName name="sasaki" localSheetId="5" hidden="1">#REF!</definedName>
    <definedName name="sasaki" localSheetId="0" hidden="1">#REF!</definedName>
    <definedName name="sasaki" hidden="1">#REF!</definedName>
    <definedName name="SATOU">#REF!</definedName>
    <definedName name="SBRFHB36">#REF!</definedName>
    <definedName name="SBRFHB6">#REF!</definedName>
    <definedName name="SBRFHU1D">#REF!</definedName>
    <definedName name="SBRFMU8">#REF!</definedName>
    <definedName name="SBRGFLU9A">#REF!</definedName>
    <definedName name="SBRGFLU9DR">#REF!</definedName>
    <definedName name="SBRNFLU9A">#REF!</definedName>
    <definedName name="SBRSUMA">#REF!</definedName>
    <definedName name="ＳＢ仕上">#REF!</definedName>
    <definedName name="ＳＢ撤去">#REF!</definedName>
    <definedName name="ＳＢ補強">#REF!</definedName>
    <definedName name="SCDK">#REF!</definedName>
    <definedName name="SCHK">#REF!</definedName>
    <definedName name="SCODE">#REF!</definedName>
    <definedName name="SCRFHB3334">#REF!</definedName>
    <definedName name="SCRFHB36">#REF!</definedName>
    <definedName name="SCRFMB37">#REF!</definedName>
    <definedName name="SCRFMU38">#REF!</definedName>
    <definedName name="SCRGFLB39S">#REF!</definedName>
    <definedName name="SCRGFLB39W">#REF!</definedName>
    <definedName name="SCRGFLB9B">#REF!</definedName>
    <definedName name="SCRGFLB9C">#REF!</definedName>
    <definedName name="SCRGFLU39S">#REF!</definedName>
    <definedName name="SCRGFLU39W">#REF!</definedName>
    <definedName name="SCRGFMB39S">#REF!</definedName>
    <definedName name="SCRGFMB39W">#REF!</definedName>
    <definedName name="SCRNFLU39S">#REF!</definedName>
    <definedName name="SCRNFMB39S">#REF!</definedName>
    <definedName name="SCRNFMB39W">#REF!</definedName>
    <definedName name="SCRSUMA">#REF!</definedName>
    <definedName name="sd">#REF!</definedName>
    <definedName name="sdas" hidden="1">{#N/A,#N/A,FALSE,"内訳"}</definedName>
    <definedName name="sdfdf">#REF!</definedName>
    <definedName name="ｓｄｆｔｂｓｇｖｄｆｖｓ" hidden="1">{"'内訳書'!$A$1:$O$28"}</definedName>
    <definedName name="sdftbsgvdfvsd" hidden="1">{"'内訳書'!$A$1:$O$28"}</definedName>
    <definedName name="sdfvgfbgbfbgn">#REF!</definedName>
    <definedName name="SDGDJ" localSheetId="2" hidden="1">#REF!</definedName>
    <definedName name="SDGDJ" localSheetId="12" hidden="1">#REF!</definedName>
    <definedName name="SDGDJ" localSheetId="5" hidden="1">#REF!</definedName>
    <definedName name="SDGDJ" localSheetId="0" hidden="1">#REF!</definedName>
    <definedName name="SDGDJ" hidden="1">#REF!</definedName>
    <definedName name="sdnhj">#REF!</definedName>
    <definedName name="ｓｄｙｔ" localSheetId="9">#REF!</definedName>
    <definedName name="ｓｄｙｔ">#N/A</definedName>
    <definedName name="SE" localSheetId="9">#REF!</definedName>
    <definedName name="SE">#N/A</definedName>
    <definedName name="see">#REF!</definedName>
    <definedName name="ＳＥＥ１">#REF!</definedName>
    <definedName name="SEIGYO">#REF!</definedName>
    <definedName name="SEKISANN内訳">#REF!</definedName>
    <definedName name="SELECTPR">#REF!</definedName>
    <definedName name="sencount" hidden="1">1</definedName>
    <definedName name="SetColor">[0]!SetColor</definedName>
    <definedName name="SETUZOKU" localSheetId="9">#REF!</definedName>
    <definedName name="SETUZOKU">#REF!</definedName>
    <definedName name="SF">#N/A</definedName>
    <definedName name="SFAN">#REF!</definedName>
    <definedName name="sfdg">#REF!</definedName>
    <definedName name="ｓｆｇ">#REF!</definedName>
    <definedName name="ｓｆｇｂ" hidden="1">{"'内訳書'!$A$1:$O$28"}</definedName>
    <definedName name="SFHU1BD">#REF!</definedName>
    <definedName name="SFNT">#REF!</definedName>
    <definedName name="SG" localSheetId="9">#REF!</definedName>
    <definedName name="ｓｇ">#REF!</definedName>
    <definedName name="ｓｇｈｈ">#REF!</definedName>
    <definedName name="ｓｇｈｓｓｒｙ">#REF!</definedName>
    <definedName name="SGP口径">#REF!</definedName>
    <definedName name="ｓｇｔｒ">#REF!</definedName>
    <definedName name="ｓｇｔｒｔ">#REF!</definedName>
    <definedName name="ｓｈ" localSheetId="2">#REF!</definedName>
    <definedName name="ｓｈ" localSheetId="12">#REF!</definedName>
    <definedName name="ｓｈ" localSheetId="9">#REF!</definedName>
    <definedName name="ｓｈ" localSheetId="5">#REF!</definedName>
    <definedName name="ｓｈ">#REF!</definedName>
    <definedName name="ｓｈｄｆ">#REF!</definedName>
    <definedName name="SHED">#REF!</definedName>
    <definedName name="sheet" hidden="1">{"'電灯ｺﾝｾﾝﾄ'!$C$88"}</definedName>
    <definedName name="sheet1" hidden="1">{"'電灯ｺﾝｾﾝﾄ'!$C$88"}</definedName>
    <definedName name="Sheet1__2_" localSheetId="2">#REF!</definedName>
    <definedName name="Sheet1__2_" localSheetId="12">#REF!</definedName>
    <definedName name="Sheet1__2_" localSheetId="5">#REF!</definedName>
    <definedName name="Sheet1__2_" localSheetId="0">#REF!</definedName>
    <definedName name="Sheet1__2_">#REF!</definedName>
    <definedName name="ｓｈｇ">#REF!</definedName>
    <definedName name="shgi">#REF!</definedName>
    <definedName name="ｓｈｈｓ">#REF!</definedName>
    <definedName name="Shizai" localSheetId="9">#REF!</definedName>
    <definedName name="SHIZAI">#REF!</definedName>
    <definedName name="ｓｈｊｓｔｈｊｔ" localSheetId="9">#REF!</definedName>
    <definedName name="ｓｈｊｓｔｈｊｔ">#N/A</definedName>
    <definedName name="shohi" localSheetId="2">#REF!</definedName>
    <definedName name="shohi" localSheetId="0">#REF!</definedName>
    <definedName name="shohi">#REF!</definedName>
    <definedName name="shsg">#REF!</definedName>
    <definedName name="ShtAddrData" localSheetId="2">#REF!,#REF!,#REF!,#REF!,#REF!,#REF!</definedName>
    <definedName name="ShtAddrData" localSheetId="12">#REF!,#REF!,#REF!,#REF!,#REF!,#REF!</definedName>
    <definedName name="ShtAddrData" localSheetId="0">#REF!,#REF!,#REF!,#REF!,#REF!,#REF!</definedName>
    <definedName name="ShtAddrData">#REF!,#REF!,#REF!,#REF!,#REF!,#REF!</definedName>
    <definedName name="ｓｈｔｈｓ" localSheetId="9">#REF!</definedName>
    <definedName name="ｓｈｔｈｓ">#N/A</definedName>
    <definedName name="shtItenHenHKData" localSheetId="2">#REF!,#REF!,#REF!,#REF!,#REF!,#REF!,#REF!,#REF!,#REF!</definedName>
    <definedName name="shtItenHenHKData" localSheetId="12">#REF!,#REF!,#REF!,#REF!,#REF!,#REF!,#REF!,#REF!,#REF!</definedName>
    <definedName name="shtItenHenHKData" localSheetId="0">#REF!,#REF!,#REF!,#REF!,#REF!,#REF!,#REF!,#REF!,#REF!</definedName>
    <definedName name="shtItenHenHKData">#REF!,#REF!,#REF!,#REF!,#REF!,#REF!,#REF!,#REF!,#REF!</definedName>
    <definedName name="shtItenHenHKData_H14" localSheetId="2">#REF!,#REF!,#REF!,#REF!,#REF!</definedName>
    <definedName name="shtItenHenHKData_H14" localSheetId="12">#REF!,#REF!,#REF!,#REF!,#REF!</definedName>
    <definedName name="shtItenHenHKData_H14" localSheetId="0">#REF!,#REF!,#REF!,#REF!,#REF!</definedName>
    <definedName name="shtItenHenHKData_H14">#REF!,#REF!,#REF!,#REF!,#REF!</definedName>
    <definedName name="shtItenHenHKData2" localSheetId="2">#REF!</definedName>
    <definedName name="shtItenHenHKData2" localSheetId="12">#REF!</definedName>
    <definedName name="shtItenHenHKData2" localSheetId="0">#REF!</definedName>
    <definedName name="shtItenHenHKData2">#REF!</definedName>
    <definedName name="shtItenHenHMData" localSheetId="2">#REF!,#REF!,#REF!,#REF!,#REF!,#REF!,#REF!,#REF!</definedName>
    <definedName name="shtItenHenHMData" localSheetId="12">#REF!,#REF!,#REF!,#REF!,#REF!,#REF!,#REF!,#REF!</definedName>
    <definedName name="shtItenHenHMData" localSheetId="0">#REF!,#REF!,#REF!,#REF!,#REF!,#REF!,#REF!,#REF!</definedName>
    <definedName name="shtItenHenHMData">#REF!,#REF!,#REF!,#REF!,#REF!,#REF!,#REF!,#REF!</definedName>
    <definedName name="shtItenHenHMData_H14" localSheetId="2">#REF!,#REF!,#REF!,#REF!,#REF!,#REF!,#REF!</definedName>
    <definedName name="shtItenHenHMData_H14" localSheetId="12">#REF!,#REF!,#REF!,#REF!,#REF!,#REF!,#REF!</definedName>
    <definedName name="shtItenHenHMData_H14" localSheetId="0">#REF!,#REF!,#REF!,#REF!,#REF!,#REF!,#REF!</definedName>
    <definedName name="shtItenHenHMData_H14">#REF!,#REF!,#REF!,#REF!,#REF!,#REF!,#REF!</definedName>
    <definedName name="shtItenHenHMData2" localSheetId="2">#REF!</definedName>
    <definedName name="shtItenHenHMData2" localSheetId="12">#REF!</definedName>
    <definedName name="shtItenHenHMData2" localSheetId="0">#REF!</definedName>
    <definedName name="shtItenHenHMData2">#REF!</definedName>
    <definedName name="shtItenHenMkData" localSheetId="2">#REF!,#REF!,#REF!,#REF!,#REF!,#REF!</definedName>
    <definedName name="shtItenHenMkData" localSheetId="12">#REF!,#REF!,#REF!,#REF!,#REF!,#REF!</definedName>
    <definedName name="shtItenHenMkData" localSheetId="0">#REF!,#REF!,#REF!,#REF!,#REF!,#REF!</definedName>
    <definedName name="shtItenHenMkData">#REF!,#REF!,#REF!,#REF!,#REF!,#REF!</definedName>
    <definedName name="shtItenHenMKData_H14" localSheetId="2">#REF!,#REF!,#REF!,#REF!,#REF!</definedName>
    <definedName name="shtItenHenMKData_H14" localSheetId="12">#REF!,#REF!,#REF!,#REF!,#REF!</definedName>
    <definedName name="shtItenHenMKData_H14" localSheetId="0">#REF!,#REF!,#REF!,#REF!,#REF!</definedName>
    <definedName name="shtItenHenMKData_H14">#REF!,#REF!,#REF!,#REF!,#REF!</definedName>
    <definedName name="shtItenHenMKData2" localSheetId="2">#REF!</definedName>
    <definedName name="shtItenHenMKData2" localSheetId="12">#REF!</definedName>
    <definedName name="shtItenHenMKData2" localSheetId="0">#REF!</definedName>
    <definedName name="shtItenHenMKData2">#REF!</definedName>
    <definedName name="ShtSyoKeiHenData" localSheetId="2">#REF!,#REF!</definedName>
    <definedName name="ShtSyoKeiHenData" localSheetId="12">#REF!,#REF!</definedName>
    <definedName name="ShtSyoKeiHenData" localSheetId="0">#REF!,#REF!</definedName>
    <definedName name="ShtSyoKeiHenData">#REF!,#REF!</definedName>
    <definedName name="ＳＨふぃどＹＨ">#REF!</definedName>
    <definedName name="si" localSheetId="2">#REF!</definedName>
    <definedName name="si" localSheetId="12">#REF!</definedName>
    <definedName name="si" localSheetId="0">#REF!</definedName>
    <definedName name="si">#REF!</definedName>
    <definedName name="sibuya" hidden="1">{#N/A,#N/A,FALSE,"Sheet16";#N/A,#N/A,FALSE,"Sheet16"}</definedName>
    <definedName name="SIZE_B4">#REF!</definedName>
    <definedName name="SIZE_B5">#REF!</definedName>
    <definedName name="SIZE_MENU">#REF!</definedName>
    <definedName name="SJ">#N/A</definedName>
    <definedName name="SJUHAIDEN">#REF!</definedName>
    <definedName name="SK" localSheetId="9">#REF!</definedName>
    <definedName name="SK">#REF!</definedName>
    <definedName name="SKIPA" localSheetId="2">#REF!</definedName>
    <definedName name="SKIPA" localSheetId="0">#REF!</definedName>
    <definedName name="SKIPA">#REF!</definedName>
    <definedName name="SL04D">#REF!</definedName>
    <definedName name="SLB5D">#REF!</definedName>
    <definedName name="SLIT_SEC" localSheetId="5">#REF!</definedName>
    <definedName name="SLIT_SEC" localSheetId="0">#REF!</definedName>
    <definedName name="SLIT_SEC">#REF!</definedName>
    <definedName name="SMENU">#REF!</definedName>
    <definedName name="so">#REF!</definedName>
    <definedName name="SOKK">#REF!</definedName>
    <definedName name="SOKUGAI">#REF!</definedName>
    <definedName name="SOM3AS">#REF!</definedName>
    <definedName name="SONK">#REF!</definedName>
    <definedName name="SONO">#REF!</definedName>
    <definedName name="SONO1" localSheetId="9">#REF!</definedName>
    <definedName name="SONO1">#REF!</definedName>
    <definedName name="SONO2" localSheetId="9">#REF!</definedName>
    <definedName name="SONO2">#REF!</definedName>
    <definedName name="SONO22">#REF!</definedName>
    <definedName name="SONO3" localSheetId="9">#REF!</definedName>
    <definedName name="SONO3">#REF!</definedName>
    <definedName name="SONO6" localSheetId="9">#REF!</definedName>
    <definedName name="SONO6">#REF!</definedName>
    <definedName name="SONOTA" localSheetId="2">#REF!</definedName>
    <definedName name="SONOTA" localSheetId="12">#REF!</definedName>
    <definedName name="SONOTA" localSheetId="5">#N/A</definedName>
    <definedName name="SONOTA" localSheetId="0">#REF!</definedName>
    <definedName name="SONOTA">#REF!</definedName>
    <definedName name="Sort_TR">#REF!</definedName>
    <definedName name="SORT10" hidden="1">#REF!</definedName>
    <definedName name="Sort2" hidden="1">#REF!</definedName>
    <definedName name="SOUGOU" hidden="1">#REF!</definedName>
    <definedName name="SOUKAKU" localSheetId="2">#REF!</definedName>
    <definedName name="SOUKAKU" localSheetId="12">#REF!</definedName>
    <definedName name="SOUKAKU" localSheetId="0">#REF!</definedName>
    <definedName name="SOUKAKU">#REF!</definedName>
    <definedName name="SOUTI" localSheetId="9">#REF!</definedName>
    <definedName name="SOUTI">#REF!</definedName>
    <definedName name="SOUTI2" localSheetId="9">#REF!</definedName>
    <definedName name="SOUTI2">#REF!</definedName>
    <definedName name="SOUTI3" localSheetId="9">#REF!</definedName>
    <definedName name="SOUTI3">#REF!</definedName>
    <definedName name="sp" localSheetId="2">#REF!</definedName>
    <definedName name="sp" localSheetId="12">#REF!</definedName>
    <definedName name="sp">#REF!</definedName>
    <definedName name="SPEC">#REF!</definedName>
    <definedName name="SPIN1_Select">#REF!</definedName>
    <definedName name="SPIN10_Select">#REF!</definedName>
    <definedName name="SPIN2_Select">#REF!</definedName>
    <definedName name="SPIN3_Select">#REF!</definedName>
    <definedName name="SPIN4_Select">#REF!</definedName>
    <definedName name="SPIN5_Select">#REF!</definedName>
    <definedName name="SPIN6_Select">#REF!</definedName>
    <definedName name="SPIN7_Select">#REF!</definedName>
    <definedName name="SPIN8_Select">#REF!</definedName>
    <definedName name="SPIN9_Select">#REF!</definedName>
    <definedName name="SPK">17940</definedName>
    <definedName name="SQUQ">#REF!</definedName>
    <definedName name="SRCMC__16_">#REF!</definedName>
    <definedName name="SRCMC2__17_">#REF!</definedName>
    <definedName name="ss" localSheetId="12">#REF!</definedName>
    <definedName name="ss" localSheetId="0">#REF!</definedName>
    <definedName name="ss">#REF!</definedName>
    <definedName name="SS_ary">#REF!</definedName>
    <definedName name="ssaa" hidden="1">#REF!</definedName>
    <definedName name="SSIZE">#REF!</definedName>
    <definedName name="SSJK">#REF!</definedName>
    <definedName name="SSK" localSheetId="2">#REF!</definedName>
    <definedName name="SSK" localSheetId="12">#REF!</definedName>
    <definedName name="SSK" localSheetId="5">#REF!</definedName>
    <definedName name="SSK" localSheetId="0">#REF!</definedName>
    <definedName name="SSK">#REF!</definedName>
    <definedName name="SSNK">#REF!</definedName>
    <definedName name="SSOJK">#REF!</definedName>
    <definedName name="SSS" localSheetId="2">#REF!</definedName>
    <definedName name="ｓｓｓ" localSheetId="12">#REF!</definedName>
    <definedName name="SSS" localSheetId="9">#REF!</definedName>
    <definedName name="ｓｓｓ" localSheetId="0">#REF!</definedName>
    <definedName name="SSS">#REF!</definedName>
    <definedName name="SSSD" hidden="1">{"'内訳書'!$A$1:$O$28"}</definedName>
    <definedName name="SSSS" localSheetId="2">#REF!</definedName>
    <definedName name="SSSS" localSheetId="12">#REF!</definedName>
    <definedName name="SSSS" localSheetId="0">#REF!</definedName>
    <definedName name="SSSS">#REF!</definedName>
    <definedName name="ｓｓｓｓｓ" localSheetId="2">#REF!</definedName>
    <definedName name="ｓｓｓｓｓ" localSheetId="12">#REF!</definedName>
    <definedName name="SSSSS" localSheetId="9">#REF!</definedName>
    <definedName name="ｓｓｓｓｓ">#REF!</definedName>
    <definedName name="SSSSSSSSSS" hidden="1">{"47)48)一覧表",#N/A,FALSE,"47)､48)";"47)48)代価表",#N/A,FALSE,"47)､48)"}</definedName>
    <definedName name="ｓｓｓｓｓｓｓｓｓｓｓｓｓ" localSheetId="9">#REF!</definedName>
    <definedName name="ｓｓｓｓｓｓｓｓｓｓｓｓｓ">#REF!</definedName>
    <definedName name="ｓｓｓｓｓｓｓｓｓｓｓｓｓｓｓｓｓ" localSheetId="9">#REF!</definedName>
    <definedName name="sssssssssssssssss">#REF!</definedName>
    <definedName name="ｓｓｓｓｓｓｓｓｓｓｓｓｓｓｓｓｓｓｓｓ" localSheetId="9">#REF!</definedName>
    <definedName name="ｓｓｓｓｓｓｓｓｓｓｓｓｓｓｓｓｓｓｓｓ">#REF!</definedName>
    <definedName name="ST">#REF!</definedName>
    <definedName name="STA">#REF!</definedName>
    <definedName name="Stackﾌﾟﾘﾝﾄｴﾘｱ">#REF!</definedName>
    <definedName name="ＳＴＡＲ">#REF!</definedName>
    <definedName name="START" localSheetId="2">#REF!</definedName>
    <definedName name="START" localSheetId="12">#REF!</definedName>
    <definedName name="start" localSheetId="9">#REF!</definedName>
    <definedName name="START" localSheetId="5">#REF!</definedName>
    <definedName name="START" localSheetId="0">#REF!</definedName>
    <definedName name="START">#REF!</definedName>
    <definedName name="START_1" localSheetId="2">#REF!</definedName>
    <definedName name="START_1" localSheetId="12">#REF!</definedName>
    <definedName name="START_1" localSheetId="5">#N/A</definedName>
    <definedName name="START_1" localSheetId="0">#REF!</definedName>
    <definedName name="START_1">#REF!</definedName>
    <definedName name="START_2" localSheetId="2">#REF!</definedName>
    <definedName name="START_2" localSheetId="5">#N/A</definedName>
    <definedName name="START_2">#REF!</definedName>
    <definedName name="START_3" localSheetId="2">#REF!</definedName>
    <definedName name="START_3" localSheetId="5">#N/A</definedName>
    <definedName name="START_3">#REF!</definedName>
    <definedName name="start2" localSheetId="9">#REF!</definedName>
    <definedName name="start2">#REF!</definedName>
    <definedName name="start3" localSheetId="9">#REF!</definedName>
    <definedName name="start3">#REF!</definedName>
    <definedName name="ｓｔｈｊｔｓ" localSheetId="9">#REF!</definedName>
    <definedName name="ｓｔｈｊｔｓ">#REF!</definedName>
    <definedName name="STNMTBL">#REF!</definedName>
    <definedName name="SUB" localSheetId="2">#REF!</definedName>
    <definedName name="SUB" localSheetId="9">#REF!</definedName>
    <definedName name="SUB" localSheetId="0">#REF!</definedName>
    <definedName name="SUB">#REF!</definedName>
    <definedName name="SUB_2">#REF!</definedName>
    <definedName name="SUB_F1">#REF!</definedName>
    <definedName name="SUB_F10">#REF!</definedName>
    <definedName name="SUB_F20">#REF!</definedName>
    <definedName name="SUB_F6">#REF!</definedName>
    <definedName name="SUB_G1">#REF!</definedName>
    <definedName name="SUB_G6">#REF!</definedName>
    <definedName name="SUB_M1">#REF!</definedName>
    <definedName name="SUB_M2">#REF!</definedName>
    <definedName name="SUB_O1">#REF!</definedName>
    <definedName name="SUB_O2">#REF!</definedName>
    <definedName name="SUB_P1">#REF!</definedName>
    <definedName name="SUB_P2">#REF!</definedName>
    <definedName name="SUB_T1">#REF!</definedName>
    <definedName name="SUB_T2">#REF!</definedName>
    <definedName name="SUB0">#N/A</definedName>
    <definedName name="SUBP_1">#REF!</definedName>
    <definedName name="SUBP_2">#REF!</definedName>
    <definedName name="SUBP_3">#REF!</definedName>
    <definedName name="suekan" localSheetId="2">#REF!</definedName>
    <definedName name="suekan" localSheetId="0">#REF!</definedName>
    <definedName name="suekan">#REF!</definedName>
    <definedName name="suetsuke">#REF!</definedName>
    <definedName name="suetuke" localSheetId="2">#REF!</definedName>
    <definedName name="suetuke" localSheetId="0">#REF!</definedName>
    <definedName name="suetuke">#REF!</definedName>
    <definedName name="suidouyn" localSheetId="2">#REF!</definedName>
    <definedName name="suidouyn" localSheetId="0">#REF!</definedName>
    <definedName name="suidouyn">#REF!</definedName>
    <definedName name="SUS">#REF!</definedName>
    <definedName name="SUS屋内">#REF!</definedName>
    <definedName name="SUS据付">#REF!</definedName>
    <definedName name="suuryou" localSheetId="2">#REF!</definedName>
    <definedName name="suuryou" localSheetId="12">#REF!</definedName>
    <definedName name="suuryou" localSheetId="0">#REF!</definedName>
    <definedName name="suuryou">#REF!</definedName>
    <definedName name="SUZE_B5">#REF!</definedName>
    <definedName name="SW">#N/A</definedName>
    <definedName name="ｓｙ５ｙ" localSheetId="9">#REF!</definedName>
    <definedName name="ｓｙ５ｙ">#N/A</definedName>
    <definedName name="syhr">#N/A</definedName>
    <definedName name="syobun" localSheetId="12">#REF!</definedName>
    <definedName name="syobun" localSheetId="0">#REF!</definedName>
    <definedName name="syobun">#REF!</definedName>
    <definedName name="syobunn">#REF!</definedName>
    <definedName name="ｓｙｔｒｙｓ" localSheetId="9">#REF!</definedName>
    <definedName name="ｓｙｔｒｙｓ">#REF!</definedName>
    <definedName name="syumoku" hidden="1">{#N/A,#N/A,FALSE,"Sheet16";#N/A,#N/A,FALSE,"Sheet16"}</definedName>
    <definedName name="syuuki" localSheetId="2">#REF!</definedName>
    <definedName name="syuuki" localSheetId="12">#REF!</definedName>
    <definedName name="syuuki" localSheetId="0">#REF!</definedName>
    <definedName name="syuuki">#REF!</definedName>
    <definedName name="syuzai">#REF!</definedName>
    <definedName name="ｓぁｓ" localSheetId="9">#REF!</definedName>
    <definedName name="ｓぁｓ">#N/A</definedName>
    <definedName name="t" localSheetId="2">#REF!</definedName>
    <definedName name="t" localSheetId="9">#REF!</definedName>
    <definedName name="t" localSheetId="5">#N/A</definedName>
    <definedName name="t" localSheetId="0">#REF!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1B">#REF!</definedName>
    <definedName name="T1D">#REF!</definedName>
    <definedName name="T2_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2A">#REF!</definedName>
    <definedName name="T2B">#REF!</definedName>
    <definedName name="T2C">#REF!</definedName>
    <definedName name="T2D">#REF!</definedName>
    <definedName name="T5B">#REF!</definedName>
    <definedName name="T5C">#REF!</definedName>
    <definedName name="T5D">#REF!</definedName>
    <definedName name="T6A">#REF!</definedName>
    <definedName name="T6B">#REF!</definedName>
    <definedName name="T6D">#REF!</definedName>
    <definedName name="T6KB">#REF!</definedName>
    <definedName name="T6KD">#REF!</definedName>
    <definedName name="T6TA">#REF!</definedName>
    <definedName name="T6TB">#REF!</definedName>
    <definedName name="T6TD">#REF!</definedName>
    <definedName name="T710A">#REF!</definedName>
    <definedName name="T710C">#REF!</definedName>
    <definedName name="T710D">#REF!</definedName>
    <definedName name="T711A">#REF!</definedName>
    <definedName name="T73A">#REF!</definedName>
    <definedName name="T73C">#REF!</definedName>
    <definedName name="T74A">#REF!</definedName>
    <definedName name="T74C">#REF!</definedName>
    <definedName name="T74D">#REF!</definedName>
    <definedName name="T75A">#REF!</definedName>
    <definedName name="T75C">#REF!</definedName>
    <definedName name="T75D">#REF!</definedName>
    <definedName name="T76A">#REF!</definedName>
    <definedName name="T76C">#REF!</definedName>
    <definedName name="T76D">#REF!</definedName>
    <definedName name="T77A">#REF!</definedName>
    <definedName name="T77C">#REF!</definedName>
    <definedName name="T77D">#REF!</definedName>
    <definedName name="T78A">#REF!</definedName>
    <definedName name="T78C">#REF!</definedName>
    <definedName name="T78D">#REF!</definedName>
    <definedName name="T79A">#REF!</definedName>
    <definedName name="T79C">#REF!</definedName>
    <definedName name="T79D">#REF!</definedName>
    <definedName name="T7T11C">#REF!</definedName>
    <definedName name="T7T13C">#REF!</definedName>
    <definedName name="table1">#REF!</definedName>
    <definedName name="table2">#REF!</definedName>
    <definedName name="TABLE3">#REF!</definedName>
    <definedName name="TAHU">#REF!</definedName>
    <definedName name="TAIKA" localSheetId="2">#REF!</definedName>
    <definedName name="TAIKA" localSheetId="5">#N/A</definedName>
    <definedName name="TAIKA">#REF!</definedName>
    <definedName name="TAITOL">#REF!</definedName>
    <definedName name="TANKA" localSheetId="2">#REF!</definedName>
    <definedName name="TANKA" localSheetId="5">#REF!</definedName>
    <definedName name="TANKA">#REF!</definedName>
    <definedName name="TANKA01" localSheetId="2">#REF!</definedName>
    <definedName name="TANKA01">#REF!</definedName>
    <definedName name="TANKA1" localSheetId="9">#REF!</definedName>
    <definedName name="TANKA1">#REF!</definedName>
    <definedName name="TANKA2" localSheetId="9">#REF!</definedName>
    <definedName name="TANKA2">#REF!</definedName>
    <definedName name="TANKA3" localSheetId="9">#REF!</definedName>
    <definedName name="TANKA3">#REF!</definedName>
    <definedName name="TANKA4" localSheetId="9">#REF!</definedName>
    <definedName name="TANKA4">#REF!</definedName>
    <definedName name="TANKA5" localSheetId="9">#REF!</definedName>
    <definedName name="TANKA5">#REF!</definedName>
    <definedName name="TANKA6" localSheetId="9">#REF!</definedName>
    <definedName name="TANKA6">#REF!</definedName>
    <definedName name="TANTO">#REF!</definedName>
    <definedName name="TASU">#REF!</definedName>
    <definedName name="tate" hidden="1">{#N/A,#N/A,FALSE,"積算根拠";#N/A,#N/A,FALSE,"数量計算書";#N/A,#N/A,FALSE,"集計表";#N/A,#N/A,FALSE,"Sheet3"}</definedName>
    <definedName name="TBLK">#REF!</definedName>
    <definedName name="TC1__12_">#REF!</definedName>
    <definedName name="TC2__13_">#REF!</definedName>
    <definedName name="TC3__14_">#REF!</definedName>
    <definedName name="TCHCK">#REF!</definedName>
    <definedName name="TCHK">#REF!</definedName>
    <definedName name="TCHOKKOU">#REF!</definedName>
    <definedName name="TCODE">#REF!</definedName>
    <definedName name="TE" localSheetId="2">#REF!</definedName>
    <definedName name="TE" localSheetId="12">#REF!</definedName>
    <definedName name="TE">#REF!</definedName>
    <definedName name="TEG名称">#REF!</definedName>
    <definedName name="ＴＥＧ名表題">#REF!</definedName>
    <definedName name="TEG面積">#REF!</definedName>
    <definedName name="TEST" localSheetId="9" hidden="1">#REF!</definedName>
    <definedName name="test" localSheetId="0">#REF!</definedName>
    <definedName name="test">#REF!</definedName>
    <definedName name="TF">#REF!</definedName>
    <definedName name="TFCU">#REF!</definedName>
    <definedName name="tfd" localSheetId="2">#REF!</definedName>
    <definedName name="tfd" localSheetId="12">#REF!</definedName>
    <definedName name="tfd" localSheetId="5">#REF!</definedName>
    <definedName name="tfd" localSheetId="0">#REF!</definedName>
    <definedName name="tfd">#REF!</definedName>
    <definedName name="TFEA">#REF!</definedName>
    <definedName name="TFEX">#REF!</definedName>
    <definedName name="TFOA">#REF!</definedName>
    <definedName name="TFRA">#REF!</definedName>
    <definedName name="TFSE">#REF!</definedName>
    <definedName name="TG1__9_">#REF!</definedName>
    <definedName name="TG2__10_">#REF!</definedName>
    <definedName name="TG3__11_">#REF!</definedName>
    <definedName name="ｔｇっっっｔ" localSheetId="2">#REF!</definedName>
    <definedName name="ｔｇっっっｔ" localSheetId="5">#REF!</definedName>
    <definedName name="ｔｇっっっｔ">#REF!</definedName>
    <definedName name="th" localSheetId="9">#REF!</definedName>
    <definedName name="th">#REF!</definedName>
    <definedName name="TH2A">#REF!</definedName>
    <definedName name="TH2B">#REF!</definedName>
    <definedName name="TH2C">#REF!</definedName>
    <definedName name="TH2D">#REF!</definedName>
    <definedName name="TH2FA">#REF!</definedName>
    <definedName name="TH2FC">#REF!</definedName>
    <definedName name="TH2S">#REF!</definedName>
    <definedName name="THCR">#REF!</definedName>
    <definedName name="THCS">#REF!</definedName>
    <definedName name="THHR">#REF!</definedName>
    <definedName name="THHS">#REF!</definedName>
    <definedName name="THREE">#REF!</definedName>
    <definedName name="THSA">#REF!</definedName>
    <definedName name="THSB">#REF!</definedName>
    <definedName name="THSC">#REF!</definedName>
    <definedName name="THSD">#REF!</definedName>
    <definedName name="THSFA">#REF!</definedName>
    <definedName name="THSFC">#REF!</definedName>
    <definedName name="THSR">#REF!</definedName>
    <definedName name="THSS">#REF!</definedName>
    <definedName name="THWR">#REF!</definedName>
    <definedName name="THWS">#REF!</definedName>
    <definedName name="THYRTHYRYHRT" hidden="1">#REF!</definedName>
    <definedName name="ｔｈっｙｊｙ" localSheetId="9">#REF!</definedName>
    <definedName name="ｔｈっｙｊｙ">#REF!</definedName>
    <definedName name="TITLE">#REF!</definedName>
    <definedName name="tj">#REF!</definedName>
    <definedName name="ｔｊｙ" localSheetId="9">#REF!</definedName>
    <definedName name="ｔｊｙ">#N/A</definedName>
    <definedName name="TK" localSheetId="9">#REF!</definedName>
    <definedName name="TK">#REF!</definedName>
    <definedName name="tko" localSheetId="9">#REF!</definedName>
    <definedName name="tko">#REF!</definedName>
    <definedName name="TMD">#REF!</definedName>
    <definedName name="to">#REF!</definedName>
    <definedName name="TOKUKEI">#REF!</definedName>
    <definedName name="TOKUTEI" localSheetId="9">#REF!</definedName>
    <definedName name="TOKUTEI">#REF!</definedName>
    <definedName name="TOKUTEI1">#REF!</definedName>
    <definedName name="TOKUTEI2">#REF!</definedName>
    <definedName name="TOKUTEI3">#REF!</definedName>
    <definedName name="TOKUTEI4">#REF!</definedName>
    <definedName name="TOKUTEI5">#REF!</definedName>
    <definedName name="TOKUTEI6">#REF!</definedName>
    <definedName name="TOSO1">#REF!</definedName>
    <definedName name="TOSO2">#REF!</definedName>
    <definedName name="TOSO21">#REF!</definedName>
    <definedName name="TOSO22">#REF!</definedName>
    <definedName name="TOSO3">#REF!</definedName>
    <definedName name="TOSOA">#REF!</definedName>
    <definedName name="TOSOC1">#REF!</definedName>
    <definedName name="toukyou">#REF!</definedName>
    <definedName name="tp" localSheetId="9">#REF!</definedName>
    <definedName name="TP">#REF!</definedName>
    <definedName name="TPAC">#REF!</definedName>
    <definedName name="tpoe" localSheetId="9">#REF!</definedName>
    <definedName name="tpoe">#REF!</definedName>
    <definedName name="TPPA">#REF!</definedName>
    <definedName name="TPPB">#REF!</definedName>
    <definedName name="TPPC">#REF!</definedName>
    <definedName name="TPPD">#REF!</definedName>
    <definedName name="ｔｑ２２" localSheetId="2">#REF!</definedName>
    <definedName name="ｔｑ２２" localSheetId="5">#REF!</definedName>
    <definedName name="ｔｑ２２">#REF!</definedName>
    <definedName name="ｔｑうぇあ" localSheetId="2">#REF!</definedName>
    <definedName name="ｔｑうぇあ" localSheetId="4">#REF!</definedName>
    <definedName name="ｔｑうぇあ" localSheetId="11">#REF!</definedName>
    <definedName name="ｔｑうぇあ" localSheetId="3">#REF!</definedName>
    <definedName name="ｔｑうぇあ" localSheetId="0">#REF!</definedName>
    <definedName name="ｔｑうぇあ">#REF!</definedName>
    <definedName name="ｔｒ" localSheetId="9">#REF!</definedName>
    <definedName name="TR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ＴＲＡＤ">#REF!</definedName>
    <definedName name="TRAR">#REF!</definedName>
    <definedName name="tre" localSheetId="2">#REF!</definedName>
    <definedName name="tre" localSheetId="12">#REF!</definedName>
    <definedName name="tre" localSheetId="5">#REF!</definedName>
    <definedName name="tre" localSheetId="0">#REF!</definedName>
    <definedName name="tre">#REF!</definedName>
    <definedName name="Trenchﾌﾟﾘﾝﾄｴﾘｱ">#REF!</definedName>
    <definedName name="tryh">#REF!</definedName>
    <definedName name="TS">#REF!</definedName>
    <definedName name="ｔｓｄｊｓｄｔｊ" localSheetId="9">#REF!</definedName>
    <definedName name="ｔｓｄｊｓｄｔｊ">#N/A</definedName>
    <definedName name="TT" localSheetId="2">#REF!</definedName>
    <definedName name="TT" localSheetId="12">#REF!</definedName>
    <definedName name="TT" localSheetId="0">#REF!</definedName>
    <definedName name="TT">#REF!</definedName>
    <definedName name="ttt" localSheetId="2">#REF!</definedName>
    <definedName name="ttt" localSheetId="12">#REF!</definedName>
    <definedName name="ttt" localSheetId="5">#REF!</definedName>
    <definedName name="ttt" localSheetId="0">#REF!</definedName>
    <definedName name="ttt">#REF!</definedName>
    <definedName name="TTTA">#REF!</definedName>
    <definedName name="TTTT" localSheetId="2">#REF!</definedName>
    <definedName name="TTTT" localSheetId="12">#REF!</definedName>
    <definedName name="ｔｔｔｔ" localSheetId="9">#REF!</definedName>
    <definedName name="TTTT" localSheetId="0">#REF!</definedName>
    <definedName name="TTTT">#REF!</definedName>
    <definedName name="TTTTT" localSheetId="2">#REF!</definedName>
    <definedName name="TTTTT" localSheetId="12">#REF!</definedName>
    <definedName name="TTTTT" localSheetId="0">#REF!</definedName>
    <definedName name="TTTTT">#REF!</definedName>
    <definedName name="TTTTTT" localSheetId="2">#REF!</definedName>
    <definedName name="TTTTTT" localSheetId="12">#REF!</definedName>
    <definedName name="TTTTTT" localSheetId="0">#REF!</definedName>
    <definedName name="TTTTTT">#REF!</definedName>
    <definedName name="ｔｔｔｔｔｔｔｔｔｔｔｔｔｔ" localSheetId="9">#REF!</definedName>
    <definedName name="tttttttttttttt">#REF!</definedName>
    <definedName name="ｔｔｔｔｔｔｔｔｔｔｔｔｔｔｔｔｔｔｔｔ" localSheetId="9">#REF!</definedName>
    <definedName name="ｔｔｔｔｔｔｔｔｔｔｔｔｔｔｔｔｔｔｔｔ">#REF!</definedName>
    <definedName name="ｔｔｔｔｔｔｔｔｔｔｔｔｔｔｔｔｔｔｔｔｔｔ" localSheetId="9">#REF!</definedName>
    <definedName name="ｔｔｔｔｔｔｔｔｔｔｔｔｔｔｔｔｔｔｔｔｔｔ">#REF!</definedName>
    <definedName name="ｔｔｔｔｔｔｔｔｔｔｔｔｔｔｔｔｔｔｔｔｔｔｔｔｔ" localSheetId="9">#REF!</definedName>
    <definedName name="ｔｔｔｔｔｔｔｔｔｔｔｔｔｔｔｔｔｔｔｔｔｔｔｔｔ">#REF!</definedName>
    <definedName name="ｔｔｔｔｔｔｔｔｔｔｔｔｔｔｔｔｔｔｔｔｔｔｔｔｔｔｔｔｔ" localSheetId="9">#REF!</definedName>
    <definedName name="ｔｔｔｔｔｔｔｔｔｔｔｔｔｔｔｔｔｔｔｔｔｔｔｔｔｔｔｔｔ">#REF!</definedName>
    <definedName name="ｔｔｔｙ">#REF!</definedName>
    <definedName name="tu" localSheetId="2" hidden="1">#REF!</definedName>
    <definedName name="tu" localSheetId="12" hidden="1">#REF!</definedName>
    <definedName name="tu" localSheetId="5" hidden="1">#REF!</definedName>
    <definedName name="tu" localSheetId="0">#REF!</definedName>
    <definedName name="tu" hidden="1">#REF!</definedName>
    <definedName name="tuki" localSheetId="2">#REF!</definedName>
    <definedName name="tuki" localSheetId="12">#REF!</definedName>
    <definedName name="tuki" localSheetId="5">#REF!</definedName>
    <definedName name="tuki">#REF!</definedName>
    <definedName name="Tumi_data" localSheetId="9">#REF!</definedName>
    <definedName name="Tumi_data">#REF!</definedName>
    <definedName name="Tumi_kingaku" localSheetId="9">#REF!</definedName>
    <definedName name="Tumi_kingaku">#REF!</definedName>
    <definedName name="Tumiage" localSheetId="9">#REF!</definedName>
    <definedName name="tumiage">#REF!</definedName>
    <definedName name="TVFU">#REF!</definedName>
    <definedName name="ＴＶ機器">#REF!</definedName>
    <definedName name="TV共聴ｋ">#REF!</definedName>
    <definedName name="ＴＶ設備">#REF!</definedName>
    <definedName name="TW">#REF!</definedName>
    <definedName name="TWO">#REF!</definedName>
    <definedName name="ＴＸ">#REF!</definedName>
    <definedName name="tyhg" localSheetId="2">#REF!</definedName>
    <definedName name="tyhg" localSheetId="12">#REF!</definedName>
    <definedName name="tyhg" localSheetId="5">#REF!</definedName>
    <definedName name="tyhg">#REF!</definedName>
    <definedName name="ｔｙｈｙ" localSheetId="2">#REF!</definedName>
    <definedName name="ｔｙｈｙ" localSheetId="12">#REF!</definedName>
    <definedName name="ｔｙｈｙ" localSheetId="0">#REF!</definedName>
    <definedName name="ｔｙｈｙ">#REF!</definedName>
    <definedName name="tyn" localSheetId="9">#REF!</definedName>
    <definedName name="tyn">#REF!</definedName>
    <definedName name="tyokuko" localSheetId="2">#REF!</definedName>
    <definedName name="tyokuko" localSheetId="0">#REF!</definedName>
    <definedName name="tyokuko">#REF!</definedName>
    <definedName name="tyokuzai" localSheetId="2">#REF!</definedName>
    <definedName name="tyokuzai" localSheetId="0">#REF!</definedName>
    <definedName name="tyokuzai">#REF!</definedName>
    <definedName name="tyrtuyuj" hidden="1">#REF!</definedName>
    <definedName name="tyyy">#REF!</definedName>
    <definedName name="tｺﾝｸﾘｰﾄ">#REF!</definedName>
    <definedName name="ｔ撤去">#REF!</definedName>
    <definedName name="t鉄筋">#REF!</definedName>
    <definedName name="t鉄骨">#REF!</definedName>
    <definedName name="t土">#REF!</definedName>
    <definedName name="U">#REF!</definedName>
    <definedName name="UB" localSheetId="2">#REF!</definedName>
    <definedName name="UB" localSheetId="12">#REF!</definedName>
    <definedName name="UB" localSheetId="5">#N/A</definedName>
    <definedName name="UB" localSheetId="0">#REF!</definedName>
    <definedName name="UB">#REF!</definedName>
    <definedName name="uhygfuy" localSheetId="12">#REF!</definedName>
    <definedName name="uhygfuy" localSheetId="0">#REF!</definedName>
    <definedName name="uhygfuy">#REF!</definedName>
    <definedName name="uiiiiii">#REF!</definedName>
    <definedName name="ukj" localSheetId="2">#REF!</definedName>
    <definedName name="ukj" localSheetId="12">#REF!</definedName>
    <definedName name="ukj" localSheetId="5">#REF!</definedName>
    <definedName name="ukj">#REF!</definedName>
    <definedName name="ｕｍ" localSheetId="2">#REF!</definedName>
    <definedName name="ｕｍ">#REF!</definedName>
    <definedName name="unpan">#REF!</definedName>
    <definedName name="unten" localSheetId="2">#REF!</definedName>
    <definedName name="unten" localSheetId="0">#REF!</definedName>
    <definedName name="unten">#REF!</definedName>
    <definedName name="UNTENP" localSheetId="2">#REF!</definedName>
    <definedName name="UNTENP" localSheetId="12">#REF!</definedName>
    <definedName name="UNTENP" localSheetId="0">#REF!</definedName>
    <definedName name="UNTENP">#REF!</definedName>
    <definedName name="untenyn" localSheetId="2">#REF!</definedName>
    <definedName name="untenyn" localSheetId="0">#REF!</definedName>
    <definedName name="untenyn">#REF!</definedName>
    <definedName name="ＵＰＳ">#REF!</definedName>
    <definedName name="UTIWAKE" localSheetId="9">#REF!</definedName>
    <definedName name="UTIWAKE">#REF!</definedName>
    <definedName name="UTPｹｰﾌﾞﾙ" localSheetId="9">#REF!</definedName>
    <definedName name="UTPｹｰﾌﾞﾙ">#REF!</definedName>
    <definedName name="uu">#REF!</definedName>
    <definedName name="UUU" localSheetId="2">#REF!</definedName>
    <definedName name="uuu" localSheetId="0">#REF!</definedName>
    <definedName name="UUU">#REF!</definedName>
    <definedName name="UUUU" localSheetId="2">#REF!</definedName>
    <definedName name="UUUU" localSheetId="12">#REF!</definedName>
    <definedName name="UUUU" localSheetId="0">#REF!</definedName>
    <definedName name="UUUU">#REF!</definedName>
    <definedName name="UUUUU">#REF!</definedName>
    <definedName name="UUUUUUU" localSheetId="2">#REF!</definedName>
    <definedName name="UUUUUUU" localSheetId="12">#REF!</definedName>
    <definedName name="UUUUUUU" localSheetId="0">#REF!</definedName>
    <definedName name="UUUUUUU">#REF!</definedName>
    <definedName name="UUUUUUUUUUUU" localSheetId="2">#REF!</definedName>
    <definedName name="UUUUUUUUUUUU" localSheetId="12">#REF!</definedName>
    <definedName name="UUUUUUUUUUUU" localSheetId="0">#REF!</definedName>
    <definedName name="UUUUUUUUUUUU">#REF!</definedName>
    <definedName name="UUUUUUUUUUUUUU" localSheetId="2">#REF!</definedName>
    <definedName name="UUUUUUUUUUUUUU" localSheetId="12">#REF!</definedName>
    <definedName name="UUUUUUUUUUUUUU" localSheetId="0">#REF!</definedName>
    <definedName name="UUUUUUUUUUUUUU">#REF!</definedName>
    <definedName name="uuuuuuuuuuuuuuuu">#REF!</definedName>
    <definedName name="ｖ" localSheetId="9">#REF!</definedName>
    <definedName name="v">#REF!</definedName>
    <definedName name="V_1">#REF!</definedName>
    <definedName name="V_2">#REF!</definedName>
    <definedName name="V_3">#REF!</definedName>
    <definedName name="ＶＡ１００根拠">#REF!</definedName>
    <definedName name="ＶＡ１５０根拠">#REF!</definedName>
    <definedName name="ＶＡ７５根拠">#REF!</definedName>
    <definedName name="VB">#REF!</definedName>
    <definedName name="ＶＣ１００根拠">#REF!</definedName>
    <definedName name="ＶＣ１５０根拠">#REF!</definedName>
    <definedName name="ＶＣ７５根拠">#REF!</definedName>
    <definedName name="ＶＤ">#REF!</definedName>
    <definedName name="vdsfd" localSheetId="2" hidden="1">#REF!</definedName>
    <definedName name="vdsfd" localSheetId="12" hidden="1">#REF!</definedName>
    <definedName name="vdsfd" localSheetId="5" hidden="1">#REF!</definedName>
    <definedName name="vdsfd" localSheetId="0" hidden="1">#REF!</definedName>
    <definedName name="vdsfd" hidden="1">#REF!</definedName>
    <definedName name="ＶＦＲ">#REF!</definedName>
    <definedName name="ｖｇｆｄさ" localSheetId="2">#REF!</definedName>
    <definedName name="ｖｇｆｄさ" localSheetId="12">#REF!</definedName>
    <definedName name="ｖｇｆｄさ" localSheetId="5">#REF!</definedName>
    <definedName name="ｖｇｆｄさ">#REF!</definedName>
    <definedName name="vhj" localSheetId="2">#REF!</definedName>
    <definedName name="vhj" localSheetId="12">#REF!</definedName>
    <definedName name="vhj" localSheetId="5">#REF!</definedName>
    <definedName name="vhj" localSheetId="0">#REF!</definedName>
    <definedName name="vhj">#REF!</definedName>
    <definedName name="VHS">#REF!</definedName>
    <definedName name="VI2000②">#REF!</definedName>
    <definedName name="VLOOK">#REF!</definedName>
    <definedName name="VLOOK1" localSheetId="2">#REF!</definedName>
    <definedName name="VLOOK1" localSheetId="12">#REF!</definedName>
    <definedName name="VLOOK1" localSheetId="0">#REF!</definedName>
    <definedName name="VLOOK1">#REF!</definedName>
    <definedName name="VLOOK2" localSheetId="2">#REF!</definedName>
    <definedName name="VLOOK2" localSheetId="12">#REF!</definedName>
    <definedName name="VLOOK2" localSheetId="0">#REF!</definedName>
    <definedName name="VLOOK2">#REF!</definedName>
    <definedName name="VLOOK3" localSheetId="2">#REF!</definedName>
    <definedName name="VLOOK3" localSheetId="12">#REF!</definedName>
    <definedName name="VLOOK3" localSheetId="0">#REF!</definedName>
    <definedName name="VLOOK3">#REF!</definedName>
    <definedName name="VLOOK4" localSheetId="2">#REF!</definedName>
    <definedName name="VLOOK4" localSheetId="12">#REF!</definedName>
    <definedName name="VLOOK4">#REF!</definedName>
    <definedName name="vlup1">#REF!</definedName>
    <definedName name="vlup2">#REF!</definedName>
    <definedName name="vlup3">#REF!</definedName>
    <definedName name="VMENU">#REF!</definedName>
    <definedName name="ｖｎ" localSheetId="9">#REF!</definedName>
    <definedName name="ｖｎ">#N/A</definedName>
    <definedName name="VP">#REF!</definedName>
    <definedName name="VP.VU据付">#REF!</definedName>
    <definedName name="ＶＰ１００根拠">#REF!</definedName>
    <definedName name="ＶＰ１５０根拠">#REF!</definedName>
    <definedName name="ｖｐ４０">#REF!</definedName>
    <definedName name="VP40屋内">#REF!</definedName>
    <definedName name="ＶＰ７５根拠">#REF!</definedName>
    <definedName name="ＶＰ据付工１５０">#REF!</definedName>
    <definedName name="ＶＰ据付工１５０の番号">#REF!</definedName>
    <definedName name="VU">#REF!</definedName>
    <definedName name="vuu" localSheetId="2">#REF!</definedName>
    <definedName name="vuu" localSheetId="12">#REF!</definedName>
    <definedName name="vuu">#REF!</definedName>
    <definedName name="VU屋内">#REF!</definedName>
    <definedName name="VV">#REF!</definedName>
    <definedName name="VVV">#REF!</definedName>
    <definedName name="ｖｖｖｖｖｖｖｖｖ" localSheetId="9">#REF!</definedName>
    <definedName name="ｖｖｖｖｖｖｖｖｖ">#REF!</definedName>
    <definedName name="ｖうぇうぇ" localSheetId="9">#REF!</definedName>
    <definedName name="ｖうぇうぇ">#N/A</definedName>
    <definedName name="vｺﾝｸﾘｰﾄ">#REF!</definedName>
    <definedName name="vﾀｲﾙ">#REF!</definedName>
    <definedName name="v金属">#REF!</definedName>
    <definedName name="v建具">#REF!</definedName>
    <definedName name="v左官">#REF!</definedName>
    <definedName name="v雑">#REF!</definedName>
    <definedName name="v組積">#REF!</definedName>
    <definedName name="ｖ直接仮設">#REF!</definedName>
    <definedName name="v撤去">#REF!</definedName>
    <definedName name="v鉄筋">#REF!</definedName>
    <definedName name="v塗装">#REF!</definedName>
    <definedName name="v内装">#REF!</definedName>
    <definedName name="v防水">#REF!</definedName>
    <definedName name="v木">#REF!</definedName>
    <definedName name="w" localSheetId="2">#REF!</definedName>
    <definedName name="w" localSheetId="12">#REF!</definedName>
    <definedName name="ｗ" localSheetId="9">#REF!</definedName>
    <definedName name="w" localSheetId="5">#N/A</definedName>
    <definedName name="w">#REF!</definedName>
    <definedName name="W_?__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DIL1">#REF!</definedName>
    <definedName name="WDIL2B">#REF!</definedName>
    <definedName name="WE" localSheetId="2">#REF!</definedName>
    <definedName name="WE" localSheetId="12">#REF!</definedName>
    <definedName name="WE">#REF!</definedName>
    <definedName name="wert" hidden="1">{#N/A,#N/A,FALSE,"内訳"}</definedName>
    <definedName name="ｗｆｗｆｗｆ" localSheetId="9">#REF!</definedName>
    <definedName name="ｗｆｗｆｗｆ">#N/A</definedName>
    <definedName name="wi" localSheetId="2">#REF!,#REF!</definedName>
    <definedName name="wi" localSheetId="12">#REF!,#REF!</definedName>
    <definedName name="wi">#REF!,#REF!</definedName>
    <definedName name="WIDTH" localSheetId="2">#REF!</definedName>
    <definedName name="WIDTH" localSheetId="12">#REF!</definedName>
    <definedName name="WIDTH" localSheetId="0">#REF!</definedName>
    <definedName name="WIDTH">#REF!</definedName>
    <definedName name="WIR_D_34">#REF!</definedName>
    <definedName name="WMU___19_">#REF!</definedName>
    <definedName name="wore" localSheetId="9">#REF!</definedName>
    <definedName name="wore">#REF!</definedName>
    <definedName name="ｗｑｗｑ" localSheetId="9">#REF!</definedName>
    <definedName name="ｗｑｗｑ">#N/A</definedName>
    <definedName name="ｗｒ">#REF!</definedName>
    <definedName name="ｗｒ３３３" localSheetId="2">#REF!</definedName>
    <definedName name="ｗｒ３３３" localSheetId="12">#REF!</definedName>
    <definedName name="ｗｒ３３３" localSheetId="5">#REF!</definedName>
    <definedName name="ｗｒ３３３" localSheetId="0">#REF!</definedName>
    <definedName name="ｗｒ３３３">#REF!</definedName>
    <definedName name="wrn.１７." hidden="1">{#N/A,#N/A,FALSE,"Sheet16";#N/A,#N/A,FALSE,"Sheet16"}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Ｂ５用紙." hidden="1">{#N/A,#N/A,FALSE,"積算根拠";#N/A,#N/A,FALSE,"数量計算書";#N/A,#N/A,FALSE,"集計表";#N/A,#N/A,FALSE,"Sheet3"}</definedName>
    <definedName name="wrn.test." hidden="1">{#N/A,#N/A,FALSE,"原紙B4"}</definedName>
    <definedName name="wrn.TEST001." hidden="1">{#N/A,#N/A,FALSE,"EDIT_W"}</definedName>
    <definedName name="wrn.レポート." hidden="1">{#N/A,#N/A,FALSE,"内訳"}</definedName>
    <definedName name="wrn.印刷">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種目印刷." hidden="1">{"種目１",#N/A,FALSE,"種目";"種目２",#N/A,FALSE,"種目"}</definedName>
    <definedName name="wrn.積算書印刷." hidden="1">{#N/A,#N/A,FALSE,"積算書表紙";#N/A,#N/A,FALSE,"総括表";#N/A,#N/A,FALSE,"積算書内訳"}</definedName>
    <definedName name="wrn.多摩数量計算書.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wrn.代価印刷." hidden="1">{"代価表",#N/A,FALSE,"40配管";"一覧表",#N/A,FALSE,"40配管"}</definedName>
    <definedName name="wrn.保津積算." hidden="1">{#N/A,#N/A,TRUE,"本工事費内訳表";#N/A,#N/A,TRUE,"A";#N/A,#N/A,TRUE,"B"}</definedName>
    <definedName name="wrt" hidden="1">{#N/A,#N/A,FALSE,"内訳"}</definedName>
    <definedName name="wrtgawtv">#REF!</definedName>
    <definedName name="wvterbtegbthvsdg">#REF!</definedName>
    <definedName name="ww" localSheetId="2" hidden="1">{"'内訳書'!$A$1:$O$28"}</definedName>
    <definedName name="ww" localSheetId="12" hidden="1">{"'内訳書'!$A$1:$O$28"}</definedName>
    <definedName name="WW" localSheetId="9">#REF!</definedName>
    <definedName name="ww" localSheetId="5" hidden="1">{"'内訳書'!$A$1:$O$28"}</definedName>
    <definedName name="ww" localSheetId="0" hidden="1">{"'内訳書'!$A$1:$O$28"}</definedName>
    <definedName name="ww" hidden="1">{"'内訳書'!$A$1:$O$28"}</definedName>
    <definedName name="WWW" localSheetId="2">#REF!</definedName>
    <definedName name="WWW" localSheetId="0">#REF!</definedName>
    <definedName name="WWW">#REF!</definedName>
    <definedName name="WWWW" localSheetId="2">#REF!</definedName>
    <definedName name="WWWW" localSheetId="12">#REF!</definedName>
    <definedName name="WWWW" localSheetId="0">#REF!</definedName>
    <definedName name="WWWW">#REF!</definedName>
    <definedName name="wwwwwwwwwwww">#REF!</definedName>
    <definedName name="ｗｗｗｗｗｗｗｗｗｗｗｗｗｗｗ" localSheetId="9">#REF!</definedName>
    <definedName name="ｗｗｗｗｗｗｗｗｗｗｗｗｗｗｗ">#REF!</definedName>
    <definedName name="ｗｗｗｗｗｗｗｗｗｗｗｗｗｗｗｗｗｗｗｗｗｗｗｗ" localSheetId="9">#REF!</definedName>
    <definedName name="ｗｗｗｗｗｗｗｗｗｗｗｗｗｗｗｗｗｗｗｗｗｗｗｗ">#REF!</definedName>
    <definedName name="x" localSheetId="2" hidden="1">#REF!</definedName>
    <definedName name="ｘ" localSheetId="9">#REF!</definedName>
    <definedName name="x" localSheetId="5" hidden="1">#REF!</definedName>
    <definedName name="X" localSheetId="0">#REF!</definedName>
    <definedName name="x" hidden="1">#REF!</definedName>
    <definedName name="xc" hidden="1">#REF!</definedName>
    <definedName name="xcqw" hidden="1">{#N/A,#N/A,TRUE,"本工事費内訳表";#N/A,#N/A,TRUE,"A";#N/A,#N/A,TRUE,"B"}</definedName>
    <definedName name="xe" localSheetId="2">#REF!,#REF!,#REF!,#REF!,#REF!,#REF!,#REF!,#REF!</definedName>
    <definedName name="xe" localSheetId="12">#REF!,#REF!,#REF!,#REF!,#REF!,#REF!,#REF!,#REF!</definedName>
    <definedName name="xe">#REF!,#REF!,#REF!,#REF!,#REF!,#REF!,#REF!,#REF!</definedName>
    <definedName name="ｘｊｙｊっｒ" localSheetId="9">#REF!</definedName>
    <definedName name="ｘｊｙｊっｒ">#N/A</definedName>
    <definedName name="XL__015___">#REF!</definedName>
    <definedName name="XMIN" localSheetId="2">#REF!</definedName>
    <definedName name="XMIN" localSheetId="0">#REF!</definedName>
    <definedName name="XMIN">#REF!</definedName>
    <definedName name="XPA2">#REF!</definedName>
    <definedName name="ｘｘ" localSheetId="9">#REF!</definedName>
    <definedName name="ｘｘ" hidden="1">#REF!</definedName>
    <definedName name="XXX">#REF!</definedName>
    <definedName name="XXXX">#REF!</definedName>
    <definedName name="XXXXX">#REF!</definedName>
    <definedName name="ｘｘｘｘｘｘｘｘｘｘｘｘｘ" localSheetId="9">#REF!</definedName>
    <definedName name="ｘｘｘｘｘｘｘｘｘｘｘｘｘ">#REF!</definedName>
    <definedName name="ｘｘｘｘｘｘｘｘｘｘｘｘｘｘｘｘｘｘｘ" localSheetId="9">#REF!</definedName>
    <definedName name="ｘｘｘｘｘｘｘｘｘｘｘｘｘｘｘｘｘｘｘ">#REF!</definedName>
    <definedName name="ｘｙｊｘｒｓ" localSheetId="9">#REF!</definedName>
    <definedName name="ｘｙｊｘｒｓ">#N/A</definedName>
    <definedName name="ｘさｓｘ" localSheetId="2">#REF!</definedName>
    <definedName name="ｘさｓｘ" localSheetId="5">#REF!</definedName>
    <definedName name="ｘさｓｘ" localSheetId="0">#REF!</definedName>
    <definedName name="ｘさｓｘ">#REF!</definedName>
    <definedName name="Ｘ軸max">#REF!</definedName>
    <definedName name="Ｘ軸min">#REF!</definedName>
    <definedName name="y">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ｙ７う" localSheetId="9">#REF!</definedName>
    <definedName name="ｙ７う">#N/A</definedName>
    <definedName name="YD">#REF!</definedName>
    <definedName name="ｙｄｈｙｊ" localSheetId="9">#REF!</definedName>
    <definedName name="ｙｄｈｙｊ">#N/A</definedName>
    <definedName name="yffhfh" localSheetId="2" hidden="1">{"'内訳書'!$A$1:$O$28"}</definedName>
    <definedName name="yffhfh" localSheetId="12" hidden="1">{"'内訳書'!$A$1:$O$28"}</definedName>
    <definedName name="yffhfh" localSheetId="9" hidden="1">{"'内訳書'!$A$1:$O$28"}</definedName>
    <definedName name="yffhfh" localSheetId="5" hidden="1">{"'内訳書'!$A$1:$O$28"}</definedName>
    <definedName name="yffhfh" localSheetId="0" hidden="1">{"'内訳書'!$A$1:$O$28"}</definedName>
    <definedName name="yffhfh" hidden="1">{"'内訳書'!$A$1:$O$28"}</definedName>
    <definedName name="ｙｆｌｙｆｊ" localSheetId="9">#REF!</definedName>
    <definedName name="ｙｆｌｙｆｊ">#REF!</definedName>
    <definedName name="ｙｆっｋ" localSheetId="9">#REF!</definedName>
    <definedName name="ｙｆっｋ">#N/A</definedName>
    <definedName name="yh" localSheetId="2">#REF!,#REF!,#REF!,#REF!,#REF!,#REF!</definedName>
    <definedName name="yh" localSheetId="12">#REF!,#REF!,#REF!,#REF!,#REF!,#REF!</definedName>
    <definedName name="yh">#REF!,#REF!,#REF!,#REF!,#REF!,#REF!</definedName>
    <definedName name="yhr" localSheetId="9">#REF!</definedName>
    <definedName name="yhr">#REF!</definedName>
    <definedName name="ｙｈｙｒ" localSheetId="2">#REF!</definedName>
    <definedName name="ｙｈｙｒ" localSheetId="12">#REF!</definedName>
    <definedName name="ｙｈｙｒ" localSheetId="5">#REF!</definedName>
    <definedName name="ｙｈｙｒ" localSheetId="0">#REF!</definedName>
    <definedName name="ｙｈｙｒ">#REF!</definedName>
    <definedName name="yj" localSheetId="2" hidden="1">#REF!</definedName>
    <definedName name="yj" localSheetId="0" hidden="1">#REF!</definedName>
    <definedName name="yj" hidden="1">#REF!</definedName>
    <definedName name="ｙｊｙｊ" localSheetId="9">#REF!</definedName>
    <definedName name="ｙｊｙｊ">#REF!</definedName>
    <definedName name="ｙｊく" localSheetId="9">#REF!</definedName>
    <definedName name="ｙｊく">#N/A</definedName>
    <definedName name="ｙｊっｒｊ" localSheetId="9">#REF!</definedName>
    <definedName name="ｙｊっｒｊ">#REF!</definedName>
    <definedName name="ykj" localSheetId="2">#REF!</definedName>
    <definedName name="ykj" localSheetId="12">#REF!</definedName>
    <definedName name="ykj" localSheetId="5">#REF!</definedName>
    <definedName name="ykj" localSheetId="0">#REF!</definedName>
    <definedName name="ykj">#REF!</definedName>
    <definedName name="ｙｋｔｄ" localSheetId="9">#REF!</definedName>
    <definedName name="ｙｋｔｄ">#N/A</definedName>
    <definedName name="YKTTDGHK">#REF!</definedName>
    <definedName name="ｙｋｘｓｚｓｔ" localSheetId="9">#REF!</definedName>
    <definedName name="ｙｋｘｓｚｓｔ">#N/A</definedName>
    <definedName name="YN">#REF!</definedName>
    <definedName name="YNE">#REF!</definedName>
    <definedName name="YNF">#REF!</definedName>
    <definedName name="YNV1">#REF!</definedName>
    <definedName name="YOKｸﾞﾗﾌ印刷">#REF!</definedName>
    <definedName name="yosekihin">#REF!</definedName>
    <definedName name="yousangaku" localSheetId="2">#REF!</definedName>
    <definedName name="yousangaku" localSheetId="12">#REF!</definedName>
    <definedName name="yousangaku">#REF!</definedName>
    <definedName name="Youseki" localSheetId="9">#REF!</definedName>
    <definedName name="youseki">#REF!</definedName>
    <definedName name="youseki2">#REF!</definedName>
    <definedName name="ｙｒｓｃｇｆ" localSheetId="9">#REF!</definedName>
    <definedName name="ｙｒｓｃｇｆ">#N/A</definedName>
    <definedName name="yrwfg">#REF!</definedName>
    <definedName name="YSV">#REF!</definedName>
    <definedName name="ｙｓっｔる" localSheetId="9">#REF!</definedName>
    <definedName name="ｙｓっｔる">#N/A</definedName>
    <definedName name="ｙｔｓｒ">#REF!,#REF!</definedName>
    <definedName name="ｙｔｙ" localSheetId="9">#REF!</definedName>
    <definedName name="ｙｔｙ">#N/A</definedName>
    <definedName name="ytyt" localSheetId="2" hidden="1">{"'内訳書'!$A$1:$O$28"}</definedName>
    <definedName name="ytyt" localSheetId="12" hidden="1">{"'内訳書'!$A$1:$O$28"}</definedName>
    <definedName name="ytyt" localSheetId="9" hidden="1">{"'内訳書'!$A$1:$O$28"}</definedName>
    <definedName name="ytyt" localSheetId="5" hidden="1">{"'内訳書'!$A$1:$O$28"}</definedName>
    <definedName name="ytyt" localSheetId="0" hidden="1">{"'内訳書'!$A$1:$O$28"}</definedName>
    <definedName name="ytyt" hidden="1">{"'内訳書'!$A$1:$O$28"}</definedName>
    <definedName name="yud" localSheetId="2" hidden="1">#REF!</definedName>
    <definedName name="yud" hidden="1">#REF!</definedName>
    <definedName name="yuta">#REF!</definedName>
    <definedName name="yutaka">#REF!</definedName>
    <definedName name="yw" hidden="1">{"'内訳書'!$A$1:$O$28"}</definedName>
    <definedName name="ｙｙ" localSheetId="2" hidden="1">{"'内訳書'!$A$1:$O$28"}</definedName>
    <definedName name="ｙｙ" localSheetId="12" hidden="1">{"'内訳書'!$A$1:$O$28"}</definedName>
    <definedName name="ｙｙ" localSheetId="9">#REF!</definedName>
    <definedName name="ｙｙ" localSheetId="5" hidden="1">{"'内訳書'!$A$1:$O$28"}</definedName>
    <definedName name="ｙｙ" localSheetId="0" hidden="1">{"'内訳書'!$A$1:$O$28"}</definedName>
    <definedName name="ｙｙ" hidden="1">{"'内訳書'!$A$1:$O$28"}</definedName>
    <definedName name="ｙｙｔｒ" localSheetId="2" hidden="1">{"'内訳書'!$A$1:$O$28"}</definedName>
    <definedName name="ｙｙｔｒ" localSheetId="12" hidden="1">{"'内訳書'!$A$1:$O$28"}</definedName>
    <definedName name="ｙｙｔｒ" localSheetId="9" hidden="1">{"'内訳書'!$A$1:$O$28"}</definedName>
    <definedName name="ｙｙｔｒ" localSheetId="5" hidden="1">{"'内訳書'!$A$1:$O$28"}</definedName>
    <definedName name="ｙｙｔｒ" localSheetId="0" hidden="1">{"'内訳書'!$A$1:$O$28"}</definedName>
    <definedName name="ｙｙｔｒ" hidden="1">{"'内訳書'!$A$1:$O$28"}</definedName>
    <definedName name="YYY" localSheetId="2">#REF!</definedName>
    <definedName name="YYY" localSheetId="12">#REF!</definedName>
    <definedName name="ｙｙｙ" localSheetId="9">#REF!</definedName>
    <definedName name="YYY">#REF!</definedName>
    <definedName name="ｙｙｙｙ" localSheetId="2">#REF!</definedName>
    <definedName name="ｙｙｙｙ" localSheetId="12">#REF!</definedName>
    <definedName name="ｙｙｙｙ">#REF!</definedName>
    <definedName name="ｙｙｙｙｙ" localSheetId="9">#REF!</definedName>
    <definedName name="ｙｙｙｙｙ">#REF!</definedName>
    <definedName name="ｙｙｙｙｙｙｙ" localSheetId="9">#REF!</definedName>
    <definedName name="ｙｙｙｙｙｙｙ">#REF!</definedName>
    <definedName name="YYYYYYYY" localSheetId="2">#REF!</definedName>
    <definedName name="YYYYYYYY" localSheetId="12">#REF!</definedName>
    <definedName name="YYYYYYYY">#REF!</definedName>
    <definedName name="ｙｙｙｙｙｙｙｙｙｙｙｙｙ" localSheetId="9">#REF!</definedName>
    <definedName name="ｙｙｙｙｙｙｙｙｙｙｙｙｙ">#REF!</definedName>
    <definedName name="yyyyyyyyyyyyyyy">#REF!</definedName>
    <definedName name="yyyyyyyyyyyyyyyyyyyyyyyyyyyyyyyyyyyyyyyyyyyyyyyyyyyyyyyyyyyyyyyyyyyyyyyyyyyyyyyyyyyyyyyyyyyyyyyyyyyyyyyyyyyyyyyyyyyyyyyyyyyyyyyyyyyyyyyyyyyyyyyyyyyyyyyyyyyyyyyyyyyyyyyyyyyyyyyyyyyyyyyyyyyyyyyyyyyyyyyyyyyyyyyyyyyyyy" hidden="1">#REF!</definedName>
    <definedName name="ｙじゅ" localSheetId="9">#REF!</definedName>
    <definedName name="ｙじゅ">#N/A</definedName>
    <definedName name="ｙっｊｙ" localSheetId="9">#REF!</definedName>
    <definedName name="ｙっｊｙ">#N/A</definedName>
    <definedName name="Ｙ軸max">#REF!</definedName>
    <definedName name="Ｙ軸max_R">#REF!</definedName>
    <definedName name="Ｙ軸min">#REF!</definedName>
    <definedName name="Ｙ軸min_R">#REF!</definedName>
    <definedName name="Ｙ軸単位">#REF!</definedName>
    <definedName name="Ｙ軸表示形式">#REF!</definedName>
    <definedName name="Ｙ軸表示形式_R">#REF!</definedName>
    <definedName name="z" localSheetId="2">#REF!</definedName>
    <definedName name="ｚ" localSheetId="9">#REF!</definedName>
    <definedName name="z" localSheetId="5">#N/A</definedName>
    <definedName name="z" localSheetId="0">#REF!</definedName>
    <definedName name="z">#REF!</definedName>
    <definedName name="Z_1">#N/A</definedName>
    <definedName name="Z_1017F3C0_A0E0_11D3_B386_000039AC8715_.wvu.PrintArea" localSheetId="2" hidden="1">#REF!</definedName>
    <definedName name="Z_1017F3C0_A0E0_11D3_B386_000039AC8715_.wvu.PrintArea" localSheetId="12" hidden="1">#REF!</definedName>
    <definedName name="Z_1017F3C0_A0E0_11D3_B386_000039AC8715_.wvu.PrintArea" localSheetId="9" hidden="1">#REF!</definedName>
    <definedName name="Z_1017F3C0_A0E0_11D3_B386_000039AC8715_.wvu.PrintArea" localSheetId="5" hidden="1">#REF!</definedName>
    <definedName name="Z_1017F3C0_A0E0_11D3_B386_000039AC8715_.wvu.PrintArea" localSheetId="0" hidden="1">#REF!</definedName>
    <definedName name="Z_1017F3C0_A0E0_11D3_B386_000039AC8715_.wvu.PrintArea" hidden="1">#REF!</definedName>
    <definedName name="Z_2">#N/A</definedName>
    <definedName name="Z_78198781_9C1D_11D3_B227_00507000D327_.wvu.PrintArea" localSheetId="2" hidden="1">#REF!</definedName>
    <definedName name="Z_78198781_9C1D_11D3_B227_00507000D327_.wvu.PrintArea" localSheetId="12" hidden="1">#REF!</definedName>
    <definedName name="Z_78198781_9C1D_11D3_B227_00507000D327_.wvu.PrintArea" localSheetId="9" hidden="1">#REF!</definedName>
    <definedName name="Z_78198781_9C1D_11D3_B227_00507000D327_.wvu.PrintArea" localSheetId="5" hidden="1">#REF!</definedName>
    <definedName name="Z_78198781_9C1D_11D3_B227_00507000D327_.wvu.PrintArea" hidden="1">#REF!</definedName>
    <definedName name="Z_CA13CC60_A0BB_11D3_B227_00507000D327_.wvu.PrintArea" localSheetId="2" hidden="1">#REF!</definedName>
    <definedName name="Z_CA13CC60_A0BB_11D3_B227_00507000D327_.wvu.PrintArea" localSheetId="12" hidden="1">#REF!</definedName>
    <definedName name="Z_CA13CC60_A0BB_11D3_B227_00507000D327_.wvu.PrintArea" localSheetId="9" hidden="1">#REF!</definedName>
    <definedName name="Z_CA13CC60_A0BB_11D3_B227_00507000D327_.wvu.PrintArea" localSheetId="5" hidden="1">#REF!</definedName>
    <definedName name="Z_CA13CC60_A0BB_11D3_B227_00507000D327_.wvu.PrintArea" hidden="1">#REF!</definedName>
    <definedName name="Za">#N/A</definedName>
    <definedName name="ZAI">#REF!</definedName>
    <definedName name="ZAIRIUHANI">#REF!</definedName>
    <definedName name="zatsu">#REF!</definedName>
    <definedName name="ZB">#N/A</definedName>
    <definedName name="zc" hidden="1">#REF!</definedName>
    <definedName name="ZD">#N/A</definedName>
    <definedName name="ZE">#N/A</definedName>
    <definedName name="ZENFUKA">#REF!</definedName>
    <definedName name="ZF">#N/A</definedName>
    <definedName name="ZG">#N/A</definedName>
    <definedName name="ZH">#REF!</definedName>
    <definedName name="ZI">#REF!</definedName>
    <definedName name="ZJ">#REF!</definedName>
    <definedName name="ZK">#REF!</definedName>
    <definedName name="ZL">#REF!</definedName>
    <definedName name="ZM">#REF!</definedName>
    <definedName name="ZN">#REF!</definedName>
    <definedName name="ZO">#REF!,#REF!</definedName>
    <definedName name="ZOM">#REF!</definedName>
    <definedName name="ZP">#REF!</definedName>
    <definedName name="ZQ">#REF!</definedName>
    <definedName name="ZSDｃｄｓ" localSheetId="9">#REF!</definedName>
    <definedName name="ZSDｃｄｓ">#N/A</definedName>
    <definedName name="zsr" localSheetId="2">#REF!</definedName>
    <definedName name="zsr" localSheetId="12">#REF!</definedName>
    <definedName name="zsr" localSheetId="5">#REF!</definedName>
    <definedName name="zsr">#REF!</definedName>
    <definedName name="zx" hidden="1">#REF!</definedName>
    <definedName name="zyukyo">#REF!</definedName>
    <definedName name="ZYUSIN">#REF!</definedName>
    <definedName name="zz" localSheetId="2">#REF!</definedName>
    <definedName name="zz" localSheetId="12">#REF!</definedName>
    <definedName name="zz">#REF!</definedName>
    <definedName name="zzs">#N/A</definedName>
    <definedName name="ZZZ">#REF!</definedName>
    <definedName name="ZZZZ">#REF!</definedName>
    <definedName name="ZZZZZ">#REF!</definedName>
    <definedName name="zzzzzzzzzzzzzzzzzzzzzzzzzz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Z一般管理費">#REF!</definedName>
    <definedName name="Z一般管理費1">#REF!</definedName>
    <definedName name="Z一般管理費2">#REF!</definedName>
    <definedName name="Z一般管理費3">#REF!</definedName>
    <definedName name="Z一般管理費4">#REF!</definedName>
    <definedName name="Z一般管理費5">#REF!</definedName>
    <definedName name="Z一般労務費">#REF!</definedName>
    <definedName name="Z一般労務費1">#REF!</definedName>
    <definedName name="Z一般労務費2">#REF!</definedName>
    <definedName name="Z一般労務費3">#REF!</definedName>
    <definedName name="Z一般労務費4">#REF!</definedName>
    <definedName name="Z一般労務費5">#REF!</definedName>
    <definedName name="Z間接工事費">#REF!</definedName>
    <definedName name="Z間接工事費1">#REF!</definedName>
    <definedName name="Z間接工事費2">#REF!</definedName>
    <definedName name="Z間接工事費3">#REF!</definedName>
    <definedName name="Z間接工事費4">#REF!</definedName>
    <definedName name="Z間接工事費5">#REF!</definedName>
    <definedName name="Z機械経費">#REF!</definedName>
    <definedName name="Z機械経費1">#REF!</definedName>
    <definedName name="Z機械経費2">#REF!</definedName>
    <definedName name="Z機械経費3">#REF!</definedName>
    <definedName name="Z機械経費4">#REF!</definedName>
    <definedName name="Z機械経費5">#REF!</definedName>
    <definedName name="Z機器費">#REF!</definedName>
    <definedName name="Z機器費1">#REF!</definedName>
    <definedName name="Z機器費2">#REF!</definedName>
    <definedName name="Z機器費3">#REF!</definedName>
    <definedName name="Z機器費4">#REF!</definedName>
    <definedName name="Z機器費5">#REF!</definedName>
    <definedName name="Z技術費">#REF!</definedName>
    <definedName name="Z技術費1">#REF!</definedName>
    <definedName name="Z技術費2">#REF!</definedName>
    <definedName name="Z技術費3">#REF!</definedName>
    <definedName name="Z技術費4">#REF!</definedName>
    <definedName name="Z技術費5">#REF!</definedName>
    <definedName name="Z共通仮設費">#REF!</definedName>
    <definedName name="Z共通仮設費1">#REF!</definedName>
    <definedName name="Z共通仮設費2">#REF!</definedName>
    <definedName name="Z共通仮設費3">#REF!</definedName>
    <definedName name="Z共通仮設費4">#REF!</definedName>
    <definedName name="Z共通仮設費5">#REF!</definedName>
    <definedName name="Z現場間接費">#REF!</definedName>
    <definedName name="Z現場間接費1">#REF!</definedName>
    <definedName name="Z現場間接費2">#REF!</definedName>
    <definedName name="Z現場間接費3">#REF!</definedName>
    <definedName name="Z現場間接費4">#REF!</definedName>
    <definedName name="Z現場間接費5">#REF!</definedName>
    <definedName name="Z工事価格">#REF!</definedName>
    <definedName name="Z工事価格1">#REF!</definedName>
    <definedName name="Z工事価格2">#REF!</definedName>
    <definedName name="Z工事価格3">#REF!</definedName>
    <definedName name="Z工事価格4">#REF!</definedName>
    <definedName name="Z工事価格5">#REF!</definedName>
    <definedName name="Z工事原価">#REF!</definedName>
    <definedName name="Z工事原価1">#REF!</definedName>
    <definedName name="Z工事原価2">#REF!</definedName>
    <definedName name="Z工事原価3">#REF!</definedName>
    <definedName name="Z工事原価4">#REF!</definedName>
    <definedName name="Z工事原価5">#REF!</definedName>
    <definedName name="Z工派計">#REF!</definedName>
    <definedName name="Z工派計1">#REF!</definedName>
    <definedName name="Z工派計2">#REF!</definedName>
    <definedName name="Z工派計3">#REF!</definedName>
    <definedName name="Z工派計4">#REF!</definedName>
    <definedName name="Z工派計5">#REF!</definedName>
    <definedName name="Z工派試験">#REF!</definedName>
    <definedName name="Z工派試験1">#REF!</definedName>
    <definedName name="Z工派試験2">#REF!</definedName>
    <definedName name="Z工派試験3">#REF!</definedName>
    <definedName name="Z工派試験4">#REF!</definedName>
    <definedName name="Z工派試験5">#REF!</definedName>
    <definedName name="Z工派据付">#REF!</definedName>
    <definedName name="Z工派据付1">#REF!</definedName>
    <definedName name="Z工派据付2">#REF!</definedName>
    <definedName name="Z工派据付3">#REF!</definedName>
    <definedName name="Z工派据付4">#REF!</definedName>
    <definedName name="Z工派据付5">#REF!</definedName>
    <definedName name="Z材料費">#REF!</definedName>
    <definedName name="Z材料費1">#REF!</definedName>
    <definedName name="Z材料費2">#REF!</definedName>
    <definedName name="Z材料費3">#REF!</definedName>
    <definedName name="Z材料費4">#REF!</definedName>
    <definedName name="Z材料費5">#REF!</definedName>
    <definedName name="Z試運転費">#REF!</definedName>
    <definedName name="Z試運転費1">#REF!</definedName>
    <definedName name="Z試運転費2">#REF!</definedName>
    <definedName name="Z試運転費3">#REF!</definedName>
    <definedName name="Z試運転費4">#REF!</definedName>
    <definedName name="Z試運転費5">#REF!</definedName>
    <definedName name="Z純工事">#REF!</definedName>
    <definedName name="Z純工事1">#REF!</definedName>
    <definedName name="Z純工事2">#REF!</definedName>
    <definedName name="Z純工事3">#REF!</definedName>
    <definedName name="Z純工事4">#REF!</definedName>
    <definedName name="Z純工事5">#REF!</definedName>
    <definedName name="Z水道光熱">#REF!</definedName>
    <definedName name="Z水道光熱1">#REF!</definedName>
    <definedName name="Z水道光熱2">#REF!</definedName>
    <definedName name="Z水道光熱3">#REF!</definedName>
    <definedName name="Z水道光熱4">#REF!</definedName>
    <definedName name="Z水道光熱5">#REF!</definedName>
    <definedName name="Z据付間接費">#REF!</definedName>
    <definedName name="Z据付間接費1">#REF!</definedName>
    <definedName name="Z据付間接費2">#REF!</definedName>
    <definedName name="Z据付間接費3">#REF!</definedName>
    <definedName name="Z据付間接費4">#REF!</definedName>
    <definedName name="Z据付間接費5">#REF!</definedName>
    <definedName name="Z据付工間接">#REF!</definedName>
    <definedName name="Z据付工間接1">#REF!</definedName>
    <definedName name="Z据付工間接2">#REF!</definedName>
    <definedName name="Z据付工間接3">#REF!</definedName>
    <definedName name="Z据付工間接4">#REF!</definedName>
    <definedName name="Z据付工間接5">#REF!</definedName>
    <definedName name="Z据付費">#REF!</definedName>
    <definedName name="Z据付費1">#REF!</definedName>
    <definedName name="Z据付費2">#REF!</definedName>
    <definedName name="Z据付費3">#REF!</definedName>
    <definedName name="Z据付費4">#REF!</definedName>
    <definedName name="Z据付費5">#REF!</definedName>
    <definedName name="Z組合せ試験">#REF!</definedName>
    <definedName name="Z組合せ試験1">#REF!</definedName>
    <definedName name="Z組合せ試験2">#REF!</definedName>
    <definedName name="Z組合せ試験3">#REF!</definedName>
    <definedName name="Z組合せ試験4">#REF!</definedName>
    <definedName name="Z組合せ試験5">#REF!</definedName>
    <definedName name="Z総合試運転">#REF!</definedName>
    <definedName name="Z総合試運転1">#REF!</definedName>
    <definedName name="Z総合試運転2">#REF!</definedName>
    <definedName name="Z総合試運転3">#REF!</definedName>
    <definedName name="Z総合試運転4">#REF!</definedName>
    <definedName name="Z総合試運転5">#REF!</definedName>
    <definedName name="Z直工">#REF!</definedName>
    <definedName name="Z直工1">#REF!</definedName>
    <definedName name="Z直工2">#REF!</definedName>
    <definedName name="Z直工3">#REF!</definedName>
    <definedName name="Z直工4">#REF!</definedName>
    <definedName name="Z直工5">#REF!</definedName>
    <definedName name="Z直接経費">#REF!</definedName>
    <definedName name="Z直接経費1">#REF!</definedName>
    <definedName name="Z直接経費2">#REF!</definedName>
    <definedName name="Z直接経費3">#REF!</definedName>
    <definedName name="Z直接経費4">#REF!</definedName>
    <definedName name="Z直接経費5">#REF!</definedName>
    <definedName name="Z直接材料費">#REF!</definedName>
    <definedName name="Z直接材料費1">#REF!</definedName>
    <definedName name="Z直接材料費2">#REF!</definedName>
    <definedName name="Z直接材料費3">#REF!</definedName>
    <definedName name="Z直接材料費4">#REF!</definedName>
    <definedName name="Z直接材料費5">#REF!</definedName>
    <definedName name="Z直接労務費">#REF!</definedName>
    <definedName name="Z直接労務費1">#REF!</definedName>
    <definedName name="Z直接労務費2">#REF!</definedName>
    <definedName name="Z直接労務費3">#REF!</definedName>
    <definedName name="Z直接労務費4">#REF!</definedName>
    <definedName name="Z直接労務費5">#REF!</definedName>
    <definedName name="Z特許使用料">#REF!</definedName>
    <definedName name="Z特許使用料1">#REF!</definedName>
    <definedName name="Z特許使用料2">#REF!</definedName>
    <definedName name="Z特許使用料3">#REF!</definedName>
    <definedName name="Z特許使用料4">#REF!</definedName>
    <definedName name="Z特許使用料5">#REF!</definedName>
    <definedName name="Z複合工費">#REF!</definedName>
    <definedName name="Z複合工費1">#REF!</definedName>
    <definedName name="Z複合工費2">#REF!</definedName>
    <definedName name="Z複合工費3">#REF!</definedName>
    <definedName name="Z複合工費4">#REF!</definedName>
    <definedName name="Z複合工費5">#REF!</definedName>
    <definedName name="Z補助材料費">#REF!</definedName>
    <definedName name="Z補助材料費1">#REF!</definedName>
    <definedName name="Z補助材料費2">#REF!</definedName>
    <definedName name="Z補助材料費3">#REF!</definedName>
    <definedName name="Z補助材料費4">#REF!</definedName>
    <definedName name="Z補助材料費5">#REF!</definedName>
    <definedName name="Z輸送費">#REF!</definedName>
    <definedName name="Z輸送費1">#REF!</definedName>
    <definedName name="Z輸送費2">#REF!</definedName>
    <definedName name="Z輸送費3">#REF!</definedName>
    <definedName name="Z輸送費4">#REF!</definedName>
    <definedName name="Z輸送費5">#REF!</definedName>
    <definedName name="ぁ" localSheetId="9">#REF!</definedName>
    <definedName name="ぁ">#N/A</definedName>
    <definedName name="ｱ">#REF!</definedName>
    <definedName name="あ" localSheetId="2">#REF!</definedName>
    <definedName name="あ" localSheetId="12">#REF!</definedName>
    <definedName name="あ" localSheetId="9">#REF!</definedName>
    <definedName name="あ" localSheetId="5">#N/A</definedName>
    <definedName name="あ">#REF!</definedName>
    <definedName name="あ_8" localSheetId="12">#REF!</definedName>
    <definedName name="あ_8">#REF!</definedName>
    <definedName name="ｱ1">#REF!</definedName>
    <definedName name="あ1" localSheetId="2">#REF!</definedName>
    <definedName name="あ1" localSheetId="12">#REF!</definedName>
    <definedName name="あ１" localSheetId="9">#REF!</definedName>
    <definedName name="あ1" localSheetId="0">#REF!</definedName>
    <definedName name="あ1">#REF!</definedName>
    <definedName name="あ１０５" localSheetId="2">#REF!</definedName>
    <definedName name="あ１０５" localSheetId="12">#REF!</definedName>
    <definedName name="あ１０５" localSheetId="0">#REF!</definedName>
    <definedName name="あ１０５">#REF!</definedName>
    <definedName name="ア１７６" localSheetId="2">#REF!</definedName>
    <definedName name="ア１７６" localSheetId="12">#REF!</definedName>
    <definedName name="ア１７６" localSheetId="5">#N/A</definedName>
    <definedName name="ア１７６" localSheetId="0">#REF!</definedName>
    <definedName name="ア１７６">#REF!</definedName>
    <definedName name="ア１７６_8" localSheetId="12">#REF!</definedName>
    <definedName name="ア１７６_8">#REF!</definedName>
    <definedName name="あ１A1">#REF!</definedName>
    <definedName name="ｱ2">#REF!</definedName>
    <definedName name="あ２０" localSheetId="2">#REF!</definedName>
    <definedName name="あ２０" localSheetId="12">#REF!</definedName>
    <definedName name="あ２０" localSheetId="0">#REF!</definedName>
    <definedName name="あ２０">#REF!</definedName>
    <definedName name="あ２６１６">#REF!</definedName>
    <definedName name="あ２９３６A2936">#REF!</definedName>
    <definedName name="ｱ3">#REF!</definedName>
    <definedName name="あ３２１５">#REF!</definedName>
    <definedName name="あ３７９" localSheetId="2">#REF!</definedName>
    <definedName name="あ３７９" localSheetId="12">#REF!</definedName>
    <definedName name="あ３７９" localSheetId="5">#N/A</definedName>
    <definedName name="あ３７９" localSheetId="0">#REF!</definedName>
    <definedName name="あ３７９">#REF!</definedName>
    <definedName name="あ３７９_8" localSheetId="12">#REF!</definedName>
    <definedName name="あ３７９_8">#REF!</definedName>
    <definedName name="あ３８９">#REF!</definedName>
    <definedName name="ｱ4">#REF!</definedName>
    <definedName name="あ4">#REF!</definedName>
    <definedName name="あ４９５">#REF!</definedName>
    <definedName name="ｱ5">#REF!</definedName>
    <definedName name="あ５００" localSheetId="2">#REF!</definedName>
    <definedName name="あ５００" localSheetId="12">#REF!</definedName>
    <definedName name="あ５００" localSheetId="5">#N/A</definedName>
    <definedName name="あ５００" localSheetId="0">#REF!</definedName>
    <definedName name="あ５００">#REF!</definedName>
    <definedName name="あ５００_8" localSheetId="12">#REF!</definedName>
    <definedName name="あ５００_8">#REF!</definedName>
    <definedName name="あ５０１" localSheetId="2">#REF!</definedName>
    <definedName name="あ５０１" localSheetId="12">#REF!</definedName>
    <definedName name="あ５０１" localSheetId="5">#N/A</definedName>
    <definedName name="あ５０１" localSheetId="0">#REF!</definedName>
    <definedName name="あ５０１">#REF!</definedName>
    <definedName name="ｱ6">#REF!</definedName>
    <definedName name="あ６">#REF!</definedName>
    <definedName name="ｱ7">#REF!</definedName>
    <definedName name="あ７２９" localSheetId="2">#REF!</definedName>
    <definedName name="あ７２９" localSheetId="12">#REF!</definedName>
    <definedName name="あ７２９" localSheetId="5">#N/A</definedName>
    <definedName name="あ７２９" localSheetId="0">#REF!</definedName>
    <definedName name="あ７２９">#REF!</definedName>
    <definedName name="あ７２９_8" localSheetId="2">#REF!</definedName>
    <definedName name="あ７２９_8" localSheetId="12">#REF!</definedName>
    <definedName name="あ７２９_8" localSheetId="0">#REF!</definedName>
    <definedName name="あ７２９_8">#REF!</definedName>
    <definedName name="ｱ733">#REF!</definedName>
    <definedName name="ｱ8">#REF!</definedName>
    <definedName name="あ８８" localSheetId="2">#REF!</definedName>
    <definedName name="あ８８" localSheetId="12">#REF!</definedName>
    <definedName name="あ８８" localSheetId="5">#N/A</definedName>
    <definedName name="あ８８" localSheetId="0">#REF!</definedName>
    <definedName name="あ８８">#REF!</definedName>
    <definedName name="あＤ">#REF!</definedName>
    <definedName name="あｆ">#REF!</definedName>
    <definedName name="あｑ１">#REF!</definedName>
    <definedName name="あｓ">#REF!</definedName>
    <definedName name="あｓｄｆ">#REF!</definedName>
    <definedName name="あｓｄｑｗ" localSheetId="2">#REF!</definedName>
    <definedName name="あｓｄｑｗ" localSheetId="12">#REF!</definedName>
    <definedName name="あｓｄｑｗ" localSheetId="5">#REF!</definedName>
    <definedName name="あｓｄｑｗ">#REF!</definedName>
    <definedName name="あｓｆ">#REF!</definedName>
    <definedName name="あｓｌｓ" localSheetId="12">#REF!</definedName>
    <definedName name="あｓｌｓ" localSheetId="0">#REF!</definedName>
    <definedName name="あｓｌｓ">#REF!</definedName>
    <definedName name="あｓっｄ">#REF!</definedName>
    <definedName name="ｱT">#REF!</definedName>
    <definedName name="あｗ" localSheetId="2">#REF!</definedName>
    <definedName name="あｗ" localSheetId="12">#REF!</definedName>
    <definedName name="あｗ" localSheetId="0">#REF!</definedName>
    <definedName name="あｗ">#REF!</definedName>
    <definedName name="あｗｊ" localSheetId="9">#REF!</definedName>
    <definedName name="あｗｊ">#N/A</definedName>
    <definedName name="あｗｓｑ" localSheetId="2">#REF!</definedName>
    <definedName name="あｗｓｑ" localSheetId="12">#REF!</definedName>
    <definedName name="あｗｓｑ" localSheetId="5">#REF!</definedName>
    <definedName name="あｗｓｑ" localSheetId="0">#REF!</definedName>
    <definedName name="あｗｓｑ">#REF!</definedName>
    <definedName name="あｙｇｈｄ">#REF!</definedName>
    <definedName name="あｚ" localSheetId="9">#REF!</definedName>
    <definedName name="あｚ">#N/A</definedName>
    <definedName name="ああ" localSheetId="2">#REF!</definedName>
    <definedName name="ああ" localSheetId="12">#REF!</definedName>
    <definedName name="ああ" localSheetId="5">#REF!</definedName>
    <definedName name="ああ" localSheetId="0">#REF!</definedName>
    <definedName name="ああ">#REF!</definedName>
    <definedName name="あああ" localSheetId="2">#REF!</definedName>
    <definedName name="あああ" localSheetId="12">#REF!</definedName>
    <definedName name="あああ" localSheetId="9">#REF!</definedName>
    <definedName name="あああ" localSheetId="5">#REF!</definedName>
    <definedName name="あああ">#REF!</definedName>
    <definedName name="あああNo._3">#REF!</definedName>
    <definedName name="ああああ" localSheetId="9">#REF!</definedName>
    <definedName name="ああああ">#REF!</definedName>
    <definedName name="あああああ" localSheetId="9">#REF!</definedName>
    <definedName name="あああああ">#REF!</definedName>
    <definedName name="ああああああ" localSheetId="12">#REF!</definedName>
    <definedName name="ああああああ" localSheetId="9">#REF!</definedName>
    <definedName name="ああああああ" localSheetId="0">#REF!</definedName>
    <definedName name="ああああああ">#REF!</definedName>
    <definedName name="ああああああｓ" localSheetId="9">#REF!</definedName>
    <definedName name="ああああああｓ">#REF!</definedName>
    <definedName name="あああああああ" hidden="1">#REF!</definedName>
    <definedName name="ｱｱｱｱｱｱｱｱｱ" hidden="1">{"1)～27)一覧表",#N/A,FALSE,"1)～27)";"1)～27)代価表",#N/A,FALSE,"1)～27)"}</definedName>
    <definedName name="ああああああああああ">#REF!</definedName>
    <definedName name="あああああああああああ">#REF!</definedName>
    <definedName name="ああああああああああああ">#REF!</definedName>
    <definedName name="あああああああああああああ" localSheetId="9">#REF!</definedName>
    <definedName name="あああああああああああああ" hidden="1">#REF!</definedName>
    <definedName name="ああああああああああああああ" hidden="1">#REF!</definedName>
    <definedName name="あああああああああああああああ">#REF!</definedName>
    <definedName name="あああああああああああああえ">#REF!</definedName>
    <definedName name="あああああいああああ">#REF!</definedName>
    <definedName name="ああああお">#REF!</definedName>
    <definedName name="あああいあいあいあい">#REF!</definedName>
    <definedName name="ああお">#REF!</definedName>
    <definedName name="アースオーガ５５供用日損料">#REF!</definedName>
    <definedName name="アースオーガ５５供用日損料の出所">#REF!</definedName>
    <definedName name="アースオーガ中掘機運転工杭">#REF!</definedName>
    <definedName name="アースオーガ中掘機運転工杭の番号">#REF!</definedName>
    <definedName name="アイ">#REF!</definedName>
    <definedName name="あい" localSheetId="2" hidden="1">#REF!</definedName>
    <definedName name="あい" localSheetId="12" hidden="1">#REF!</definedName>
    <definedName name="あい" localSheetId="9" hidden="1">#REF!</definedName>
    <definedName name="あい" localSheetId="5" hidden="1">#N/A</definedName>
    <definedName name="あい" localSheetId="0" hidden="1">#REF!</definedName>
    <definedName name="あい" hidden="1">#REF!</definedName>
    <definedName name="あいあいあ">#REF!</definedName>
    <definedName name="あいう" localSheetId="9">#REF!</definedName>
    <definedName name="あいう">#REF!</definedName>
    <definedName name="あいうえお">#REF!</definedName>
    <definedName name="あいお" localSheetId="2" hidden="1">{"'内訳書'!$A$1:$O$28"}</definedName>
    <definedName name="あいお" localSheetId="12" hidden="1">{"'内訳書'!$A$1:$O$28"}</definedName>
    <definedName name="あいお" localSheetId="5" hidden="1">{"'内訳書'!$A$1:$O$28"}</definedName>
    <definedName name="あいお" localSheetId="0" hidden="1">{"'内訳書'!$A$1:$O$28"}</definedName>
    <definedName name="あいお" hidden="1">{"'内訳書'!$A$1:$O$28"}</definedName>
    <definedName name="あえ" localSheetId="2">#REF!</definedName>
    <definedName name="あえ">#REF!</definedName>
    <definedName name="あお">#REF!</definedName>
    <definedName name="アキ">#REF!</definedName>
    <definedName name="あク">#REF!</definedName>
    <definedName name="アクと３９" localSheetId="9">#REF!</definedName>
    <definedName name="アクと３９">#REF!</definedName>
    <definedName name="アクと８８" localSheetId="9">#REF!</definedName>
    <definedName name="アクと８８">#REF!</definedName>
    <definedName name="あし">#REF!</definedName>
    <definedName name="アスファルト" localSheetId="2">#REF!</definedName>
    <definedName name="アスファルト" localSheetId="12">#REF!</definedName>
    <definedName name="アスファルト" localSheetId="9">#REF!</definedName>
    <definedName name="アスファルト" localSheetId="0">#REF!</definedName>
    <definedName name="アスファルト">#REF!</definedName>
    <definedName name="ｱｽﾌｧﾙﾄﾌｨﾆｯｼｬ_ｸﾛｰﾗ型1.6_3.0m">#REF!</definedName>
    <definedName name="ｱｽﾌｧﾙﾄﾌｨﾆｯｼｬ_全自動・ﾎｲｰﾙ型2.4_4.5ｍ">#REF!</definedName>
    <definedName name="アスファルト処理費アスコン１０">#REF!</definedName>
    <definedName name="アスファルト処理費アスコン１０の番号">#REF!</definedName>
    <definedName name="ｱｽﾌｧﾙﾄ代価" localSheetId="2" hidden="1">#REF!</definedName>
    <definedName name="ｱｽﾌｧﾙﾄ代価" localSheetId="12" hidden="1">#REF!</definedName>
    <definedName name="ｱｽﾌｧﾙﾄ代価" localSheetId="5" hidden="1">#REF!</definedName>
    <definedName name="ｱｽﾌｧﾙﾄ代価" localSheetId="0" hidden="1">#REF!</definedName>
    <definedName name="ｱｽﾌｧﾙﾄ代価" hidden="1">#REF!</definedName>
    <definedName name="ｱｽﾌｧﾙﾄ乳剤PK_3">#REF!</definedName>
    <definedName name="ｱｽﾌｧﾙﾄ乳剤PK3" localSheetId="2">#REF!</definedName>
    <definedName name="ｱｽﾌｧﾙﾄ乳剤PK3" localSheetId="12">#REF!</definedName>
    <definedName name="ｱｽﾌｧﾙﾄ乳剤PK3">#REF!</definedName>
    <definedName name="ｱｽﾌｧﾙﾄ乳剤PK3_11" localSheetId="2">#REF!</definedName>
    <definedName name="ｱｽﾌｧﾙﾄ乳剤PK3_11" localSheetId="12">#REF!</definedName>
    <definedName name="ｱｽﾌｧﾙﾄ乳剤PK3_11">#REF!</definedName>
    <definedName name="ｱｽﾌｧﾙﾄ乳剤PK3_12" localSheetId="2">#REF!</definedName>
    <definedName name="ｱｽﾌｧﾙﾄ乳剤PK3_12" localSheetId="12">#REF!</definedName>
    <definedName name="ｱｽﾌｧﾙﾄ乳剤PK3_12">#REF!</definedName>
    <definedName name="ｱｽﾌｧﾙﾄ乳剤PK3_13" localSheetId="2">#REF!</definedName>
    <definedName name="ｱｽﾌｧﾙﾄ乳剤PK3_13" localSheetId="12">#REF!</definedName>
    <definedName name="ｱｽﾌｧﾙﾄ乳剤PK3_13">#REF!</definedName>
    <definedName name="ｱｽﾌｧﾙﾄ乳剤PK3_4" localSheetId="2">#REF!</definedName>
    <definedName name="ｱｽﾌｧﾙﾄ乳剤PK3_4" localSheetId="12">#REF!</definedName>
    <definedName name="ｱｽﾌｧﾙﾄ乳剤PK3_4">#REF!</definedName>
    <definedName name="アスファルト舗装" localSheetId="12">#REF!</definedName>
    <definedName name="アスファルト舗装">#REF!</definedName>
    <definedName name="アスファルト舗装工車道５">#REF!</definedName>
    <definedName name="アスファルト舗装工車道５の番号">#REF!</definedName>
    <definedName name="ｱｾﾁﾚﾝ" localSheetId="2">#REF!</definedName>
    <definedName name="ｱｾﾁﾚﾝ" localSheetId="12">#REF!</definedName>
    <definedName name="ｱｾﾁﾚﾝ" localSheetId="0">#REF!</definedName>
    <definedName name="ｱｾﾁﾚﾝ">#REF!</definedName>
    <definedName name="ｱｾﾁﾚﾝ_11" localSheetId="2">#REF!</definedName>
    <definedName name="ｱｾﾁﾚﾝ_11" localSheetId="12">#REF!</definedName>
    <definedName name="ｱｾﾁﾚﾝ_11" localSheetId="0">#REF!</definedName>
    <definedName name="ｱｾﾁﾚﾝ_11">#REF!</definedName>
    <definedName name="ｱｾﾁﾚﾝ_12" localSheetId="2">#REF!</definedName>
    <definedName name="ｱｾﾁﾚﾝ_12" localSheetId="12">#REF!</definedName>
    <definedName name="ｱｾﾁﾚﾝ_12" localSheetId="0">#REF!</definedName>
    <definedName name="ｱｾﾁﾚﾝ_12">#REF!</definedName>
    <definedName name="ｱｾﾁﾚﾝ_13" localSheetId="2">#REF!</definedName>
    <definedName name="ｱｾﾁﾚﾝ_13" localSheetId="12">#REF!</definedName>
    <definedName name="ｱｾﾁﾚﾝ_13">#REF!</definedName>
    <definedName name="ｱｾﾁﾚﾝ_4" localSheetId="2">#REF!</definedName>
    <definedName name="ｱｾﾁﾚﾝ_4" localSheetId="12">#REF!</definedName>
    <definedName name="ｱｾﾁﾚﾝ_4">#REF!</definedName>
    <definedName name="あたらしい" hidden="1">#REF!</definedName>
    <definedName name="あたり面積">#REF!</definedName>
    <definedName name="あふ">#REF!</definedName>
    <definedName name="あらｓｔ" localSheetId="9">#REF!</definedName>
    <definedName name="あらｓｔ">#REF!</definedName>
    <definedName name="あらや">#REF!</definedName>
    <definedName name="ｱﾙﾐﾗｯｸ">#REF!</definedName>
    <definedName name="ｱﾙﾐ建付ﾋ">#N/A</definedName>
    <definedName name="あろ">#REF!</definedName>
    <definedName name="アロケーション">#REF!</definedName>
    <definedName name="あん">#REF!</definedName>
    <definedName name="あんお">#REF!</definedName>
    <definedName name="あんか">#REF!</definedName>
    <definedName name="アンカーボルト">#REF!</definedName>
    <definedName name="アンテナ２段">#REF!</definedName>
    <definedName name="あんに">#REF!</definedName>
    <definedName name="ィ">#REF!</definedName>
    <definedName name="ぃ">#REF!</definedName>
    <definedName name="ｲ">#REF!</definedName>
    <definedName name="い" localSheetId="2">#REF!</definedName>
    <definedName name="い" localSheetId="12">#REF!</definedName>
    <definedName name="い" localSheetId="9">#REF!</definedName>
    <definedName name="い" localSheetId="5">#N/A</definedName>
    <definedName name="い">#REF!</definedName>
    <definedName name="い１">#REF!</definedName>
    <definedName name="ｲ2">#REF!</definedName>
    <definedName name="ｲ3">#REF!</definedName>
    <definedName name="ｲ4">#REF!</definedName>
    <definedName name="ｲ5">#REF!</definedName>
    <definedName name="ｲ6">#REF!</definedName>
    <definedName name="ｲ8">#REF!</definedName>
    <definedName name="いｇ" localSheetId="2">#REF!</definedName>
    <definedName name="いｇ" localSheetId="12">#REF!</definedName>
    <definedName name="いｇ">#REF!</definedName>
    <definedName name="いｊｂ" localSheetId="2">#REF!</definedName>
    <definedName name="いｊｂ" localSheetId="12">#REF!</definedName>
    <definedName name="いｊｂ" localSheetId="5">#REF!</definedName>
    <definedName name="いｊｂ">#REF!</definedName>
    <definedName name="いｋｔく" localSheetId="9">#REF!</definedName>
    <definedName name="いｋｔく">#REF!</definedName>
    <definedName name="ぃｌｔ" localSheetId="9">#REF!</definedName>
    <definedName name="ぃｌｔ">#N/A</definedName>
    <definedName name="ｲT">#REF!</definedName>
    <definedName name="いｔｆｇｊｋ" localSheetId="2">#REF!</definedName>
    <definedName name="いｔｆｇｊｋ" localSheetId="12">#REF!</definedName>
    <definedName name="いｔｆｇｊｋ">#REF!</definedName>
    <definedName name="ｲｲ">#REF!</definedName>
    <definedName name="いい" localSheetId="9">#REF!</definedName>
    <definedName name="いい">#REF!</definedName>
    <definedName name="いいｊ" localSheetId="2">#REF!</definedName>
    <definedName name="いいｊ" localSheetId="12">#REF!</definedName>
    <definedName name="いいｊ" localSheetId="5">#REF!</definedName>
    <definedName name="いいｊ">#REF!</definedName>
    <definedName name="いいい" localSheetId="2" hidden="1">#REF!</definedName>
    <definedName name="いいい" localSheetId="9">#REF!</definedName>
    <definedName name="いいい" localSheetId="5" hidden="1">#REF!</definedName>
    <definedName name="いいい" hidden="1">#REF!</definedName>
    <definedName name="ぃいいい" localSheetId="2">#REF!</definedName>
    <definedName name="ぃいいい" localSheetId="12">#REF!</definedName>
    <definedName name="ぃいいい" localSheetId="5">#REF!</definedName>
    <definedName name="ぃいいい">#REF!</definedName>
    <definedName name="いいいい">#REF!</definedName>
    <definedName name="いいいいい">#REF!</definedName>
    <definedName name="いいいいいいい">#REF!</definedName>
    <definedName name="いいいお」" localSheetId="12">#REF!</definedName>
    <definedName name="いいいお」" localSheetId="0">#REF!</definedName>
    <definedName name="いいいお」">#REF!</definedName>
    <definedName name="いう" localSheetId="2">#REF!</definedName>
    <definedName name="いう" localSheetId="12">#REF!</definedName>
    <definedName name="いう" localSheetId="0">#REF!</definedName>
    <definedName name="いう">#REF!</definedName>
    <definedName name="いうｇ" localSheetId="2" hidden="1">{"'内訳書'!$A$1:$O$28"}</definedName>
    <definedName name="いうｇ" localSheetId="12" hidden="1">{"'内訳書'!$A$1:$O$28"}</definedName>
    <definedName name="いうｇ" localSheetId="9" hidden="1">{"'内訳書'!$A$1:$O$28"}</definedName>
    <definedName name="いうｇ" localSheetId="5" hidden="1">{"'内訳書'!$A$1:$O$28"}</definedName>
    <definedName name="いうｇ" localSheetId="0" hidden="1">{"'内訳書'!$A$1:$O$28"}</definedName>
    <definedName name="いうｇ" hidden="1">{"'内訳書'!$A$1:$O$28"}</definedName>
    <definedName name="ぃうｔ" localSheetId="9">#REF!</definedName>
    <definedName name="ぃうｔ">#N/A</definedName>
    <definedName name="いうｙｔ" localSheetId="2">#REF!</definedName>
    <definedName name="いうｙｔ">#REF!</definedName>
    <definedName name="いうえ">#REF!</definedName>
    <definedName name="いうよｇ" localSheetId="2" hidden="1">{"'内訳書'!$A$1:$O$28"}</definedName>
    <definedName name="いうよｇ" localSheetId="12" hidden="1">{"'内訳書'!$A$1:$O$28"}</definedName>
    <definedName name="いうよｇ" localSheetId="9" hidden="1">{"'内訳書'!$A$1:$O$28"}</definedName>
    <definedName name="いうよｇ" localSheetId="5" hidden="1">{"'内訳書'!$A$1:$O$28"}</definedName>
    <definedName name="いうよｇ" localSheetId="0" hidden="1">{"'内訳書'!$A$1:$O$28"}</definedName>
    <definedName name="いうよｇ" hidden="1">{"'内訳書'!$A$1:$O$28"}</definedName>
    <definedName name="いうれ" localSheetId="2">#REF!</definedName>
    <definedName name="いうれ" localSheetId="12">#REF!</definedName>
    <definedName name="いうれ" localSheetId="5">#N/A</definedName>
    <definedName name="いうれ">#REF!</definedName>
    <definedName name="いうろ" localSheetId="2" hidden="1">{"'内訳書'!$A$1:$O$28"}</definedName>
    <definedName name="いうろ" localSheetId="12" hidden="1">{"'内訳書'!$A$1:$O$28"}</definedName>
    <definedName name="いうろ" localSheetId="5" hidden="1">{"'内訳書'!$A$1:$O$28"}</definedName>
    <definedName name="いうろ" localSheetId="0" hidden="1">{"'内訳書'!$A$1:$O$28"}</definedName>
    <definedName name="いうろ" hidden="1">{"'内訳書'!$A$1:$O$28"}</definedName>
    <definedName name="いお" localSheetId="2" hidden="1">{"'内訳書'!$A$1:$O$28"}</definedName>
    <definedName name="いお" localSheetId="12" hidden="1">{"'内訳書'!$A$1:$O$28"}</definedName>
    <definedName name="いお" localSheetId="9" hidden="1">{"'内訳書'!$A$1:$O$28"}</definedName>
    <definedName name="いお" localSheetId="5" hidden="1">{"'内訳書'!$A$1:$O$28"}</definedName>
    <definedName name="いお" localSheetId="0" hidden="1">{"'内訳書'!$A$1:$O$28"}</definedName>
    <definedName name="いお" hidden="1">{"'内訳書'!$A$1:$O$28"}</definedName>
    <definedName name="いおｐ" localSheetId="2" hidden="1">{"'内訳書'!$A$1:$O$28"}</definedName>
    <definedName name="いおｐ" localSheetId="12" hidden="1">{"'内訳書'!$A$1:$O$28"}</definedName>
    <definedName name="いおｐ" localSheetId="9" hidden="1">{"'内訳書'!$A$1:$O$28"}</definedName>
    <definedName name="いおｐ" localSheetId="5" hidden="1">{"'内訳書'!$A$1:$O$28"}</definedName>
    <definedName name="いおｐ" localSheetId="0" hidden="1">{"'内訳書'!$A$1:$O$28"}</definedName>
    <definedName name="いおｐ" hidden="1">{"'内訳書'!$A$1:$O$28"}</definedName>
    <definedName name="いおｐｊ" localSheetId="2" hidden="1">{"'内訳書'!$A$1:$O$28"}</definedName>
    <definedName name="いおｐｊ" localSheetId="12" hidden="1">{"'内訳書'!$A$1:$O$28"}</definedName>
    <definedName name="いおｐｊ" localSheetId="9" hidden="1">{"'内訳書'!$A$1:$O$28"}</definedName>
    <definedName name="いおｐｊ" localSheetId="5" hidden="1">{"'内訳書'!$A$1:$O$28"}</definedName>
    <definedName name="いおｐｊ" localSheetId="0" hidden="1">{"'内訳書'!$A$1:$O$28"}</definedName>
    <definedName name="いおｐｊ" hidden="1">{"'内訳書'!$A$1:$O$28"}</definedName>
    <definedName name="いおい" localSheetId="2">#REF!</definedName>
    <definedName name="いおい" localSheetId="12">#REF!</definedName>
    <definedName name="いおい">#REF!</definedName>
    <definedName name="いおお" localSheetId="2">#REF!</definedName>
    <definedName name="いおお" localSheetId="12">#REF!</definedName>
    <definedName name="いおお">#REF!</definedName>
    <definedName name="いおっｐ" localSheetId="2" hidden="1">{"'内訳書'!$A$1:$O$28"}</definedName>
    <definedName name="いおっｐ" localSheetId="12" hidden="1">{"'内訳書'!$A$1:$O$28"}</definedName>
    <definedName name="いおっｐ" localSheetId="5" hidden="1">{"'内訳書'!$A$1:$O$28"}</definedName>
    <definedName name="いおっｐ" localSheetId="0" hidden="1">{"'内訳書'!$A$1:$O$28"}</definedName>
    <definedName name="いおっｐ" hidden="1">{"'内訳書'!$A$1:$O$28"}</definedName>
    <definedName name="いきｌ" localSheetId="9">#REF!</definedName>
    <definedName name="いきｌ">#REF!</definedName>
    <definedName name="いきく">#REF!</definedName>
    <definedName name="ぃっｌっｋｊ" localSheetId="9">#REF!</definedName>
    <definedName name="ぃっｌっｋｊ">#N/A</definedName>
    <definedName name="いろは">#REF!</definedName>
    <definedName name="ｲﾝｻﾂ">#REF!</definedName>
    <definedName name="ｲﾝﾀｰ">#REF!</definedName>
    <definedName name="ｲﾝﾀｰﾎﾝ" localSheetId="9">#REF!</definedName>
    <definedName name="ｲﾝﾀｰﾎﾝ">#REF!</definedName>
    <definedName name="ｲﾝﾀｰﾎﾝｋ">#REF!</definedName>
    <definedName name="ｲﾝﾀｰﾎﾝ設備計" localSheetId="9">#REF!</definedName>
    <definedName name="ｲﾝﾀｰﾎﾝ設備計">#REF!</definedName>
    <definedName name="ｲﾝﾀｰﾎﾝ変">#REF!</definedName>
    <definedName name="インバート">#REF!</definedName>
    <definedName name="ｲﾝﾊﾞｰﾄﾓﾙﾀﾙ">#REF!</definedName>
    <definedName name="ｳ">#REF!</definedName>
    <definedName name="う" localSheetId="2">#REF!</definedName>
    <definedName name="う" localSheetId="12">#REF!</definedName>
    <definedName name="う" localSheetId="9">#REF!</definedName>
    <definedName name="う">#REF!</definedName>
    <definedName name="ｳ1">#REF!</definedName>
    <definedName name="ｳ2">#REF!</definedName>
    <definedName name="ｳ3">#REF!</definedName>
    <definedName name="ｳ4">#REF!</definedName>
    <definedName name="うｊきゅ" localSheetId="9">#REF!</definedName>
    <definedName name="うｊきゅ">#N/A</definedName>
    <definedName name="うｋ" localSheetId="9">#REF!</definedName>
    <definedName name="うｋ">#N/A</definedName>
    <definedName name="うｋｃｙｋ" localSheetId="9">#REF!</definedName>
    <definedName name="うｋｃｙｋ">#N/A</definedName>
    <definedName name="うｋぃ" localSheetId="9">#REF!</definedName>
    <definedName name="うｋぃ">#N/A</definedName>
    <definedName name="うｋりぃ" localSheetId="9">#REF!</definedName>
    <definedName name="うｋりぃ">#REF!</definedName>
    <definedName name="うｋる" localSheetId="9">#REF!</definedName>
    <definedName name="うｋる">#REF!</definedName>
    <definedName name="ｳT">#REF!</definedName>
    <definedName name="うｙふｙ」" localSheetId="2" hidden="1">{"'内訳書'!$A$1:$O$28"}</definedName>
    <definedName name="うｙふｙ」" localSheetId="12" hidden="1">{"'内訳書'!$A$1:$O$28"}</definedName>
    <definedName name="うｙふｙ」" localSheetId="9" hidden="1">{"'内訳書'!$A$1:$O$28"}</definedName>
    <definedName name="うｙふｙ」" localSheetId="5" hidden="1">{"'内訳書'!$A$1:$O$28"}</definedName>
    <definedName name="うｙふｙ」" localSheetId="0" hidden="1">{"'内訳書'!$A$1:$O$28"}</definedName>
    <definedName name="うｙふｙ」" hidden="1">{"'内訳書'!$A$1:$O$28"}</definedName>
    <definedName name="うい" localSheetId="9">#REF!</definedName>
    <definedName name="うい">#REF!</definedName>
    <definedName name="ういゆ" localSheetId="0">#REF!</definedName>
    <definedName name="ういゆ">#REF!</definedName>
    <definedName name="ううう" localSheetId="2" hidden="1">{"'内訳書'!$A$1:$O$28"}</definedName>
    <definedName name="ううう" localSheetId="12" hidden="1">{"'内訳書'!$A$1:$O$28"}</definedName>
    <definedName name="ううう" localSheetId="5" hidden="1">{"'内訳書'!$A$1:$O$28"}</definedName>
    <definedName name="ううう" localSheetId="0" hidden="1">{"'内訳書'!$A$1:$O$28"}</definedName>
    <definedName name="ううう" hidden="1">{"'内訳書'!$A$1:$O$28"}</definedName>
    <definedName name="うううう">#REF!</definedName>
    <definedName name="うううううう">#REF!</definedName>
    <definedName name="ううううううううううううううう" localSheetId="9">#REF!</definedName>
    <definedName name="ううううううううううううううう">#REF!</definedName>
    <definedName name="ううううううううううううううううううううううう" localSheetId="9">#REF!</definedName>
    <definedName name="ううううううううううううううううううううううう">#REF!</definedName>
    <definedName name="ウエ">#REF!</definedName>
    <definedName name="うえ">#REF!</definedName>
    <definedName name="ウェハ番号・項目名のフォントサイズ">#REF!</definedName>
    <definedName name="ウェハ名">#REF!</definedName>
    <definedName name="ウェハ名表題">#REF!</definedName>
    <definedName name="うきｌｊｋ" localSheetId="9">#REF!</definedName>
    <definedName name="うきｌｊｋ">#N/A</definedName>
    <definedName name="うく" localSheetId="9">#REF!</definedName>
    <definedName name="うく">#N/A</definedName>
    <definedName name="うくｋ" localSheetId="9">#REF!</definedName>
    <definedName name="うくｋ">#N/A</definedName>
    <definedName name="うぐｙ」" localSheetId="2">#REF!</definedName>
    <definedName name="うぐｙ」" localSheetId="12">#REF!</definedName>
    <definedName name="うぐｙ」">#REF!</definedName>
    <definedName name="うくいき" localSheetId="9">#REF!</definedName>
    <definedName name="うくいき">#N/A</definedName>
    <definedName name="うさぎ" localSheetId="12">#REF!</definedName>
    <definedName name="うさぎ" localSheetId="0">#REF!</definedName>
    <definedName name="うさぎ">#REF!</definedName>
    <definedName name="うじゅ" localSheetId="9">#REF!</definedName>
    <definedName name="うじゅ">#N/A</definedName>
    <definedName name="うじゅｇ" localSheetId="9">#REF!</definedName>
    <definedName name="うじゅｇ">#N/A</definedName>
    <definedName name="ｳﾁ3">#REF!</definedName>
    <definedName name="うちわけ">#REF!</definedName>
    <definedName name="うづｙうぇ." localSheetId="9">#REF!</definedName>
    <definedName name="うづｙうぇ.">#REF!</definedName>
    <definedName name="ｴ">#REF!</definedName>
    <definedName name="え" localSheetId="2">#REF!</definedName>
    <definedName name="え" localSheetId="12">#REF!</definedName>
    <definedName name="え" localSheetId="9">#REF!</definedName>
    <definedName name="え" localSheetId="0">#REF!</definedName>
    <definedName name="え">#REF!</definedName>
    <definedName name="ｴ1">#REF!</definedName>
    <definedName name="え12">#REF!</definedName>
    <definedName name="エ2">#REF!</definedName>
    <definedName name="ｴ3">#REF!</definedName>
    <definedName name="えｄｇｖ" localSheetId="2">#REF!</definedName>
    <definedName name="えｄｇｖ" localSheetId="0">#REF!</definedName>
    <definedName name="えｄｇｖ">#REF!</definedName>
    <definedName name="えｊく８っｋ" localSheetId="9">#REF!</definedName>
    <definedName name="えｊく８っｋ">#N/A</definedName>
    <definedName name="えｒ">#REF!</definedName>
    <definedName name="えｒうぇｓ" localSheetId="2">#REF!</definedName>
    <definedName name="えｒうぇｓ" localSheetId="12">#REF!</definedName>
    <definedName name="えｒうぇｓ">#REF!</definedName>
    <definedName name="えｒが" localSheetId="9">#REF!</definedName>
    <definedName name="えｒが">#N/A</definedName>
    <definedName name="えｒっっｖｚｓ" localSheetId="2">#REF!</definedName>
    <definedName name="えｒっっｖｚｓ">#REF!</definedName>
    <definedName name="ｴT">#REF!</definedName>
    <definedName name="えｙ" localSheetId="9">#REF!</definedName>
    <definedName name="えｙ">#N/A</definedName>
    <definedName name="ｴｱｺﾝ" localSheetId="2">#REF!</definedName>
    <definedName name="ｴｱｺﾝ" localSheetId="12">#REF!</definedName>
    <definedName name="ｴｱｺﾝ" localSheetId="5">#N/A</definedName>
    <definedName name="ｴｱｺﾝ" localSheetId="0">#REF!</definedName>
    <definedName name="ｴｱｺﾝ">#REF!</definedName>
    <definedName name="エアバッグ１００">#REF!</definedName>
    <definedName name="エアバッグ１００の出所">#REF!</definedName>
    <definedName name="エアバッグ１５０">#REF!</definedName>
    <definedName name="エアバッグ１５０の出所">#REF!</definedName>
    <definedName name="エアバッグ５０">#REF!</definedName>
    <definedName name="エアバッグ５０の出所">#REF!</definedName>
    <definedName name="エアバッグ止水１００">#REF!</definedName>
    <definedName name="エアバッグ止水１００の出所">#REF!</definedName>
    <definedName name="エアバッグ止水１５０">#REF!</definedName>
    <definedName name="エアバッグ止水１５０の出所">#REF!</definedName>
    <definedName name="エアバッグ止水５０">#REF!</definedName>
    <definedName name="エアバッグ止水５０の出所">#REF!</definedName>
    <definedName name="エアバッグ損料１００">#REF!</definedName>
    <definedName name="エアバッグ損料１００の出所">#REF!</definedName>
    <definedName name="エアバッグ損料１５０">#REF!</definedName>
    <definedName name="エアバッグ損料１５０の出所">#REF!</definedName>
    <definedName name="エアバッグ損料５０">#REF!</definedName>
    <definedName name="エアバッグ損料５０の出所">#REF!</definedName>
    <definedName name="えいこ" localSheetId="2">#REF!</definedName>
    <definedName name="えいこ" localSheetId="12">#REF!</definedName>
    <definedName name="えいこ" localSheetId="5">#N/A</definedName>
    <definedName name="えいこ">#REF!</definedName>
    <definedName name="ええ" localSheetId="9">#REF!</definedName>
    <definedName name="ええ">#REF!</definedName>
    <definedName name="ええあえあ" localSheetId="2">#REF!</definedName>
    <definedName name="ええあえあ" localSheetId="12">#REF!</definedName>
    <definedName name="ええあえあ" localSheetId="5">#REF!</definedName>
    <definedName name="ええあえあ">#REF!</definedName>
    <definedName name="えええ">#REF!</definedName>
    <definedName name="えええええええええええええ" localSheetId="9">#REF!</definedName>
    <definedName name="えええええええええええええ">#REF!</definedName>
    <definedName name="えええええええええええええええええ" localSheetId="9">#REF!</definedName>
    <definedName name="えええええええええええええええええ">#REF!</definedName>
    <definedName name="ええええええええええええええええええええええ" localSheetId="9">#REF!</definedName>
    <definedName name="ええええええええええええええええええええええ">#REF!</definedName>
    <definedName name="えお">#REF!</definedName>
    <definedName name="えげｇへｈ" localSheetId="9">#REF!</definedName>
    <definedName name="えげｇへｈ">#REF!</definedName>
    <definedName name="えげがえげ" localSheetId="9">#REF!</definedName>
    <definedName name="えげがえげ">#N/A</definedName>
    <definedName name="えげげ" localSheetId="9">#REF!</definedName>
    <definedName name="えげげ">#N/A</definedName>
    <definedName name="えげげｒ" localSheetId="9">#REF!</definedName>
    <definedName name="えげげｒ">#N/A</definedName>
    <definedName name="エディット4_Change" localSheetId="2">#REF!</definedName>
    <definedName name="エディット4_Change" localSheetId="12">#REF!</definedName>
    <definedName name="エディット4_Change" localSheetId="11">#REF!</definedName>
    <definedName name="エディット4_Change">#REF!</definedName>
    <definedName name="ｴﾙﾎﾞ">#REF!</definedName>
    <definedName name="エンジンカッター">#REF!</definedName>
    <definedName name="エンジンカッターの出所">#REF!</definedName>
    <definedName name="ぉ" localSheetId="2" hidden="1">{"'内訳書'!$A$1:$O$28"}</definedName>
    <definedName name="ぉ" localSheetId="12" hidden="1">{"'内訳書'!$A$1:$O$28"}</definedName>
    <definedName name="ぉ" localSheetId="5" hidden="1">{"'内訳書'!$A$1:$O$28"}</definedName>
    <definedName name="ぉ" localSheetId="0" hidden="1">{"'内訳書'!$A$1:$O$28"}</definedName>
    <definedName name="ぉ" hidden="1">{"'内訳書'!$A$1:$O$28"}</definedName>
    <definedName name="オ">#REF!</definedName>
    <definedName name="お" localSheetId="2">#REF!</definedName>
    <definedName name="お" localSheetId="12">#REF!</definedName>
    <definedName name="お">#REF!</definedName>
    <definedName name="ｵ1">#REF!</definedName>
    <definedName name="ｵ2">#REF!</definedName>
    <definedName name="ｵ3">#REF!</definedName>
    <definedName name="ｵ4">#REF!</definedName>
    <definedName name="ｵ5">#REF!</definedName>
    <definedName name="おｊ" localSheetId="2">#REF!</definedName>
    <definedName name="おｊ">#REF!</definedName>
    <definedName name="おｐっぽ">#REF!</definedName>
    <definedName name="ｵT">#REF!</definedName>
    <definedName name="おい">#REF!</definedName>
    <definedName name="おいう" localSheetId="12">#REF!</definedName>
    <definedName name="おいう" localSheetId="0">#REF!</definedName>
    <definedName name="おいう">#REF!</definedName>
    <definedName name="ｵｲﾙﾀﾝｸ" localSheetId="2" hidden="1">#REF!</definedName>
    <definedName name="ｵｲﾙﾀﾝｸ" localSheetId="12">#REF!</definedName>
    <definedName name="ｵｲﾙﾀﾝｸ" localSheetId="5">#N/A</definedName>
    <definedName name="ｵｲﾙﾀﾝｸ" localSheetId="0">#REF!</definedName>
    <definedName name="ｵｲﾙﾀﾝｸ">#REF!</definedName>
    <definedName name="おお" localSheetId="2" hidden="1">{"'内訳書'!$A$1:$O$28"}</definedName>
    <definedName name="おお" localSheetId="12" hidden="1">{"'内訳書'!$A$1:$O$28"}</definedName>
    <definedName name="おお" localSheetId="9" hidden="1">{"'内訳書'!$A$1:$O$28"}</definedName>
    <definedName name="おお" localSheetId="5" hidden="1">{"'内訳書'!$A$1:$O$28"}</definedName>
    <definedName name="おお" localSheetId="0" hidden="1">{"'内訳書'!$A$1:$O$28"}</definedName>
    <definedName name="おお" hidden="1">{"'内訳書'!$A$1:$O$28"}</definedName>
    <definedName name="おおお">ROW(#REF!)</definedName>
    <definedName name="おおおおおおおおおおお" localSheetId="9">#REF!</definedName>
    <definedName name="おおおおおおおおおおお">#REF!</definedName>
    <definedName name="おおおおおおおおおおおおおおお" localSheetId="9">#REF!</definedName>
    <definedName name="おおおおおおおおおおおおおおお">#REF!</definedName>
    <definedName name="おおおおおおおおおおおおおおおおお" localSheetId="9">#REF!</definedName>
    <definedName name="おおおおおおおおおおおおおおおおお">#REF!</definedName>
    <definedName name="おおおおおおおおおおおおおおおおおおおおおお" localSheetId="9">#REF!</definedName>
    <definedName name="おおおおおおおおおおおおおおおおおおおおおお">#REF!</definedName>
    <definedName name="オカ">#REF!</definedName>
    <definedName name="おか" localSheetId="2">#REF!</definedName>
    <definedName name="おか" localSheetId="12">#REF!</definedName>
    <definedName name="おか">#REF!</definedName>
    <definedName name="おかめ" localSheetId="2">#REF!</definedName>
    <definedName name="おかめ" localSheetId="12">#REF!</definedName>
    <definedName name="おかめ">#REF!</definedName>
    <definedName name="おきう" localSheetId="2" hidden="1">{"'内訳書'!$A$1:$O$28"}</definedName>
    <definedName name="おきう" localSheetId="12" hidden="1">{"'内訳書'!$A$1:$O$28"}</definedName>
    <definedName name="おきう" localSheetId="5" hidden="1">{"'内訳書'!$A$1:$O$28"}</definedName>
    <definedName name="おきう" localSheetId="0" hidden="1">{"'内訳書'!$A$1:$O$28"}</definedName>
    <definedName name="おきう" hidden="1">{"'内訳書'!$A$1:$O$28"}</definedName>
    <definedName name="おけ" localSheetId="2">#REF!</definedName>
    <definedName name="おけ" localSheetId="12">#REF!</definedName>
    <definedName name="おけ">#REF!</definedName>
    <definedName name="おじょ" localSheetId="2" hidden="1">{"'内訳書'!$A$1:$O$28"}</definedName>
    <definedName name="おじょ" localSheetId="12" hidden="1">{"'内訳書'!$A$1:$O$28"}</definedName>
    <definedName name="おじょ" localSheetId="9" hidden="1">{"'内訳書'!$A$1:$O$28"}</definedName>
    <definedName name="おじょ" localSheetId="5" hidden="1">{"'内訳書'!$A$1:$O$28"}</definedName>
    <definedName name="おじょ" localSheetId="0" hidden="1">{"'内訳書'!$A$1:$O$28"}</definedName>
    <definedName name="おじょ" hidden="1">{"'内訳書'!$A$1:$O$28"}</definedName>
    <definedName name="おもて">#REF!</definedName>
    <definedName name="おわり">#REF!</definedName>
    <definedName name="カ">#REF!</definedName>
    <definedName name="か" localSheetId="2">#REF!</definedName>
    <definedName name="か" localSheetId="12">#REF!</definedName>
    <definedName name="か">#REF!</definedName>
    <definedName name="ガ">#REF!</definedName>
    <definedName name="が" localSheetId="9">#REF!</definedName>
    <definedName name="が">#N/A</definedName>
    <definedName name="がｄｄｆ" localSheetId="2">#REF!</definedName>
    <definedName name="がｄｄｆ" localSheetId="12">#REF!</definedName>
    <definedName name="がｄｄｆ" localSheetId="0">#REF!</definedName>
    <definedName name="がｄｄｆ">#REF!</definedName>
    <definedName name="ガードマン">#REF!</definedName>
    <definedName name="ｶｰﾄﾞﾘｰﾀﾞ" localSheetId="9">#REF!</definedName>
    <definedName name="ｶｰﾄﾞﾘｰﾀﾞ">#REF!</definedName>
    <definedName name="ｶｰﾄﾞﾘｰﾀﾞｰ" localSheetId="9">#REF!</definedName>
    <definedName name="ｶｰﾄﾞﾘｰﾀﾞｰ">#REF!</definedName>
    <definedName name="ｶｰﾄﾞﾘｰﾀﾞｰ計" localSheetId="9">#REF!</definedName>
    <definedName name="ｶｰﾄﾞﾘｰﾀﾞｰ計">#REF!</definedName>
    <definedName name="かいおえい" localSheetId="2">#REF!</definedName>
    <definedName name="かいおえい" localSheetId="12">#REF!</definedName>
    <definedName name="かいおえい" localSheetId="5">#REF!</definedName>
    <definedName name="かいおえい" localSheetId="0">#REF!</definedName>
    <definedName name="かいおえい">#REF!</definedName>
    <definedName name="がいこうこうじ">#REF!</definedName>
    <definedName name="かいしゅうしょけいひ">#REF!</definedName>
    <definedName name="かいたい">#REF!</definedName>
    <definedName name="かいたいこうじ">#REF!</definedName>
    <definedName name="かいたいてっきょひ">#REF!</definedName>
    <definedName name="ｶﾞｲﾌﾞｱｼﾊﾞ">#REF!</definedName>
    <definedName name="ｶﾞｲﾌﾞﾃｯｷｮ">#REF!</definedName>
    <definedName name="かうううう" localSheetId="2">#REF!</definedName>
    <definedName name="かうううう" localSheetId="12">#REF!</definedName>
    <definedName name="かうううう">#REF!</definedName>
    <definedName name="ｶｳﾝﾀｰ">#REF!</definedName>
    <definedName name="がか" localSheetId="2">#REF!</definedName>
    <definedName name="がか" localSheetId="12">#REF!</definedName>
    <definedName name="がか" localSheetId="5">#REF!</definedName>
    <definedName name="がか" localSheetId="0">#REF!</definedName>
    <definedName name="がか">#REF!</definedName>
    <definedName name="がくと８１" localSheetId="9">#REF!</definedName>
    <definedName name="がくと８１">#N/A</definedName>
    <definedName name="がげｒｇ" localSheetId="9">#REF!</definedName>
    <definedName name="がげｒｇ">#N/A</definedName>
    <definedName name="かこい">#REF!</definedName>
    <definedName name="かこいだいか">#REF!</definedName>
    <definedName name="ガス">#REF!</definedName>
    <definedName name="ガス・ﾎﾟﾘｴﾁﾚﾝ外面被覆" localSheetId="9">#REF!</definedName>
    <definedName name="ガス・ﾎﾟﾘｴﾁﾚﾝ外面被覆">#REF!</definedName>
    <definedName name="ガスｋ">#REF!</definedName>
    <definedName name="ガスヒートポンプパッケージエアコン">#REF!</definedName>
    <definedName name="ガス給湯器">#REF!</definedName>
    <definedName name="ｶﾞｽ消費量">#REF!</definedName>
    <definedName name="ガス設備" localSheetId="2">#REF!</definedName>
    <definedName name="ガス設備" localSheetId="12">#REF!</definedName>
    <definedName name="ガス設備" localSheetId="5">#REF!</definedName>
    <definedName name="ガス設備" localSheetId="0">#REF!</definedName>
    <definedName name="ガス設備">#REF!</definedName>
    <definedName name="ガス漏れ" localSheetId="9">#REF!</definedName>
    <definedName name="ガス漏れ">#REF!</definedName>
    <definedName name="ガス漏れ検知器">#REF!</definedName>
    <definedName name="ｶｾﾂ">#REF!</definedName>
    <definedName name="かせつ">#REF!</definedName>
    <definedName name="かせつだいか">#REF!</definedName>
    <definedName name="ｶﾞｿﾘﾝ" localSheetId="2">#REF!</definedName>
    <definedName name="ｶﾞｿﾘﾝ" localSheetId="12">#REF!</definedName>
    <definedName name="ｶﾞｿﾘﾝ" localSheetId="0">#REF!</definedName>
    <definedName name="ｶﾞｿﾘﾝ">#REF!</definedName>
    <definedName name="ｶﾞｿﾘﾝ_11" localSheetId="2">#REF!</definedName>
    <definedName name="ｶﾞｿﾘﾝ_11" localSheetId="12">#REF!</definedName>
    <definedName name="ｶﾞｿﾘﾝ_11" localSheetId="0">#REF!</definedName>
    <definedName name="ｶﾞｿﾘﾝ_11">#REF!</definedName>
    <definedName name="ｶﾞｿﾘﾝ_12" localSheetId="2">#REF!</definedName>
    <definedName name="ｶﾞｿﾘﾝ_12" localSheetId="12">#REF!</definedName>
    <definedName name="ｶﾞｿﾘﾝ_12" localSheetId="0">#REF!</definedName>
    <definedName name="ｶﾞｿﾘﾝ_12">#REF!</definedName>
    <definedName name="ｶﾞｿﾘﾝ_13" localSheetId="2">#REF!</definedName>
    <definedName name="ｶﾞｿﾘﾝ_13" localSheetId="12">#REF!</definedName>
    <definedName name="ｶﾞｿﾘﾝ_13">#REF!</definedName>
    <definedName name="ｶﾞｿﾘﾝ_4" localSheetId="2">#REF!</definedName>
    <definedName name="ｶﾞｿﾘﾝ_4" localSheetId="12">#REF!</definedName>
    <definedName name="ｶﾞｿﾘﾝ_4">#REF!</definedName>
    <definedName name="ガソリン_ﾚｷﾞｭﾗｰ">#REF!</definedName>
    <definedName name="ガソリン単価">#REF!</definedName>
    <definedName name="ガソリン単価の出所">#REF!</definedName>
    <definedName name="かだいえる">#REF!</definedName>
    <definedName name="かだいみぞ">#REF!</definedName>
    <definedName name="カタログ" localSheetId="9">#REF!</definedName>
    <definedName name="カタログ">#REF!</definedName>
    <definedName name="ｶｯﾀｰﾌﾞﾚｰﾄﾞ30" localSheetId="2">#REF!</definedName>
    <definedName name="ｶｯﾀｰﾌﾞﾚｰﾄﾞ30" localSheetId="12">#REF!</definedName>
    <definedName name="ｶｯﾀｰﾌﾞﾚｰﾄﾞ30">#REF!</definedName>
    <definedName name="ｶｯﾀｰﾌﾞﾚｰﾄﾞ30_11" localSheetId="2">#REF!</definedName>
    <definedName name="ｶｯﾀｰﾌﾞﾚｰﾄﾞ30_11" localSheetId="12">#REF!</definedName>
    <definedName name="ｶｯﾀｰﾌﾞﾚｰﾄﾞ30_11">#REF!</definedName>
    <definedName name="ｶｯﾀｰﾌﾞﾚｰﾄﾞ30_12" localSheetId="2">#REF!</definedName>
    <definedName name="ｶｯﾀｰﾌﾞﾚｰﾄﾞ30_12" localSheetId="12">#REF!</definedName>
    <definedName name="ｶｯﾀｰﾌﾞﾚｰﾄﾞ30_12">#REF!</definedName>
    <definedName name="ｶｯﾀｰﾌﾞﾚｰﾄﾞ30_13" localSheetId="2">#REF!</definedName>
    <definedName name="ｶｯﾀｰﾌﾞﾚｰﾄﾞ30_13" localSheetId="12">#REF!</definedName>
    <definedName name="ｶｯﾀｰﾌﾞﾚｰﾄﾞ30_13">#REF!</definedName>
    <definedName name="ｶｯﾀｰﾌﾞﾚｰﾄﾞ30_4" localSheetId="2">#REF!</definedName>
    <definedName name="ｶｯﾀｰﾌﾞﾚｰﾄﾞ30_4" localSheetId="12">#REF!</definedName>
    <definedName name="ｶｯﾀｰﾌﾞﾚｰﾄﾞ30_4">#REF!</definedName>
    <definedName name="ｶｯﾀｰﾌﾞﾚｰﾄﾞ40" localSheetId="2">#REF!</definedName>
    <definedName name="ｶｯﾀｰﾌﾞﾚｰﾄﾞ40" localSheetId="12">#REF!</definedName>
    <definedName name="ｶｯﾀｰﾌﾞﾚｰﾄﾞ40">#REF!</definedName>
    <definedName name="ｶｯﾀｰﾌﾞﾚｰﾄﾞ40_11" localSheetId="2">#REF!</definedName>
    <definedName name="ｶｯﾀｰﾌﾞﾚｰﾄﾞ40_11" localSheetId="12">#REF!</definedName>
    <definedName name="ｶｯﾀｰﾌﾞﾚｰﾄﾞ40_11">#REF!</definedName>
    <definedName name="ｶｯﾀｰﾌﾞﾚｰﾄﾞ40_12" localSheetId="2">#REF!</definedName>
    <definedName name="ｶｯﾀｰﾌﾞﾚｰﾄﾞ40_12" localSheetId="12">#REF!</definedName>
    <definedName name="ｶｯﾀｰﾌﾞﾚｰﾄﾞ40_12">#REF!</definedName>
    <definedName name="ｶｯﾀｰﾌﾞﾚｰﾄﾞ40_13" localSheetId="2">#REF!</definedName>
    <definedName name="ｶｯﾀｰﾌﾞﾚｰﾄﾞ40_13" localSheetId="12">#REF!</definedName>
    <definedName name="ｶｯﾀｰﾌﾞﾚｰﾄﾞ40_13">#REF!</definedName>
    <definedName name="ｶｯﾀｰﾌﾞﾚｰﾄﾞ40_4" localSheetId="2">#REF!</definedName>
    <definedName name="ｶｯﾀｰﾌﾞﾚｰﾄﾞ40_4" localSheetId="12">#REF!</definedName>
    <definedName name="ｶｯﾀｰﾌﾞﾚｰﾄﾞ40_4">#REF!</definedName>
    <definedName name="ｶｯﾀｰﾌﾞﾚｰﾄﾞ55" localSheetId="2">#REF!</definedName>
    <definedName name="ｶｯﾀｰﾌﾞﾚｰﾄﾞ55" localSheetId="12">#REF!</definedName>
    <definedName name="ｶｯﾀｰﾌﾞﾚｰﾄﾞ55">#REF!</definedName>
    <definedName name="ｶｯﾀｰﾌﾞﾚｰﾄﾞ55_11" localSheetId="2">#REF!</definedName>
    <definedName name="ｶｯﾀｰﾌﾞﾚｰﾄﾞ55_11" localSheetId="12">#REF!</definedName>
    <definedName name="ｶｯﾀｰﾌﾞﾚｰﾄﾞ55_11">#REF!</definedName>
    <definedName name="ｶｯﾀｰﾌﾞﾚｰﾄﾞ55_12" localSheetId="2">#REF!</definedName>
    <definedName name="ｶｯﾀｰﾌﾞﾚｰﾄﾞ55_12" localSheetId="12">#REF!</definedName>
    <definedName name="ｶｯﾀｰﾌﾞﾚｰﾄﾞ55_12">#REF!</definedName>
    <definedName name="ｶｯﾀｰﾌﾞﾚｰﾄﾞ55_13" localSheetId="2">#REF!</definedName>
    <definedName name="ｶｯﾀｰﾌﾞﾚｰﾄﾞ55_13" localSheetId="12">#REF!</definedName>
    <definedName name="ｶｯﾀｰﾌﾞﾚｰﾄﾞ55_13">#REF!</definedName>
    <definedName name="ｶｯﾀｰﾌﾞﾚｰﾄﾞ55_4" localSheetId="2">#REF!</definedName>
    <definedName name="ｶｯﾀｰﾌﾞﾚｰﾄﾞ55_4" localSheetId="12">#REF!</definedName>
    <definedName name="ｶｯﾀｰﾌﾞﾚｰﾄﾞ55_4">#REF!</definedName>
    <definedName name="ｶｯﾀｰﾌﾞﾚｰﾄﾞ60" localSheetId="2">#REF!</definedName>
    <definedName name="ｶｯﾀｰﾌﾞﾚｰﾄﾞ60" localSheetId="12">#REF!</definedName>
    <definedName name="ｶｯﾀｰﾌﾞﾚｰﾄﾞ60">#REF!</definedName>
    <definedName name="ｶｯﾀｰﾌﾞﾚｰﾄﾞ60_11" localSheetId="2">#REF!</definedName>
    <definedName name="ｶｯﾀｰﾌﾞﾚｰﾄﾞ60_11" localSheetId="12">#REF!</definedName>
    <definedName name="ｶｯﾀｰﾌﾞﾚｰﾄﾞ60_11">#REF!</definedName>
    <definedName name="ｶｯﾀｰﾌﾞﾚｰﾄﾞ60_12" localSheetId="2">#REF!</definedName>
    <definedName name="ｶｯﾀｰﾌﾞﾚｰﾄﾞ60_12" localSheetId="12">#REF!</definedName>
    <definedName name="ｶｯﾀｰﾌﾞﾚｰﾄﾞ60_12">#REF!</definedName>
    <definedName name="ｶｯﾀｰﾌﾞﾚｰﾄﾞ60_13" localSheetId="2">#REF!</definedName>
    <definedName name="ｶｯﾀｰﾌﾞﾚｰﾄﾞ60_13" localSheetId="12">#REF!</definedName>
    <definedName name="ｶｯﾀｰﾌﾞﾚｰﾄﾞ60_13">#REF!</definedName>
    <definedName name="ｶｯﾀｰﾌﾞﾚｰﾄﾞ60_4" localSheetId="2">#REF!</definedName>
    <definedName name="ｶｯﾀｰﾌﾞﾚｰﾄﾞ60_4" localSheetId="12">#REF!</definedName>
    <definedName name="ｶｯﾀｰﾌﾞﾚｰﾄﾞ60_4">#REF!</definedName>
    <definedName name="ｶｯﾀｰ運転30_" localSheetId="2">#REF!</definedName>
    <definedName name="ｶｯﾀｰ運転30_" localSheetId="12">#REF!</definedName>
    <definedName name="ｶｯﾀｰ運転30_">#REF!</definedName>
    <definedName name="ｶｯﾀｰ運転30__11" localSheetId="2">#REF!</definedName>
    <definedName name="ｶｯﾀｰ運転30__11" localSheetId="12">#REF!</definedName>
    <definedName name="ｶｯﾀｰ運転30__11">#REF!</definedName>
    <definedName name="ｶｯﾀｰ運転30__12" localSheetId="2">#REF!</definedName>
    <definedName name="ｶｯﾀｰ運転30__12" localSheetId="12">#REF!</definedName>
    <definedName name="ｶｯﾀｰ運転30__12">#REF!</definedName>
    <definedName name="ｶｯﾀｰ運転30__13" localSheetId="2">#REF!</definedName>
    <definedName name="ｶｯﾀｰ運転30__13" localSheetId="12">#REF!</definedName>
    <definedName name="ｶｯﾀｰ運転30__13">#REF!</definedName>
    <definedName name="ｶｯﾀｰ運転30__4" localSheetId="2">#REF!</definedName>
    <definedName name="ｶｯﾀｰ運転30__4" localSheetId="12">#REF!</definedName>
    <definedName name="ｶｯﾀｰ運転30__4">#REF!</definedName>
    <definedName name="ｶｯﾀｰ運転30㎝" localSheetId="2">#REF!</definedName>
    <definedName name="ｶｯﾀｰ運転30㎝" localSheetId="12">#REF!</definedName>
    <definedName name="ｶｯﾀｰ運転30㎝">#REF!</definedName>
    <definedName name="ｶｯﾀｰ運転40_" localSheetId="2">#REF!</definedName>
    <definedName name="ｶｯﾀｰ運転40_" localSheetId="12">#REF!</definedName>
    <definedName name="ｶｯﾀｰ運転40_">#REF!</definedName>
    <definedName name="ｶｯﾀｰ運転40__11" localSheetId="2">#REF!</definedName>
    <definedName name="ｶｯﾀｰ運転40__11" localSheetId="12">#REF!</definedName>
    <definedName name="ｶｯﾀｰ運転40__11">#REF!</definedName>
    <definedName name="ｶｯﾀｰ運転40__12" localSheetId="2">#REF!</definedName>
    <definedName name="ｶｯﾀｰ運転40__12" localSheetId="12">#REF!</definedName>
    <definedName name="ｶｯﾀｰ運転40__12">#REF!</definedName>
    <definedName name="ｶｯﾀｰ運転40__13" localSheetId="2">#REF!</definedName>
    <definedName name="ｶｯﾀｰ運転40__13" localSheetId="12">#REF!</definedName>
    <definedName name="ｶｯﾀｰ運転40__13">#REF!</definedName>
    <definedName name="ｶｯﾀｰ運転40__4" localSheetId="2">#REF!</definedName>
    <definedName name="ｶｯﾀｰ運転40__4" localSheetId="12">#REF!</definedName>
    <definedName name="ｶｯﾀｰ運転40__4">#REF!</definedName>
    <definedName name="ｶｯﾀｰ運転40㎝" localSheetId="2">#REF!</definedName>
    <definedName name="ｶｯﾀｰ運転40㎝" localSheetId="12">#REF!</definedName>
    <definedName name="ｶｯﾀｰ運転40㎝">#REF!</definedName>
    <definedName name="かな" hidden="1">{"'内訳書'!$A$1:$O$28"}</definedName>
    <definedName name="カナザワ">#REF!</definedName>
    <definedName name="カメラ台">#REF!</definedName>
    <definedName name="ガラス" localSheetId="5">#REF!</definedName>
    <definedName name="ガラス">#REF!</definedName>
    <definedName name="ガラス_8">#REF!</definedName>
    <definedName name="ガラスくず" localSheetId="2">#REF!</definedName>
    <definedName name="ガラスくず" localSheetId="12">#REF!</definedName>
    <definedName name="ガラスくず" localSheetId="9">#REF!</definedName>
    <definedName name="ガラスくず" localSheetId="0">#REF!</definedName>
    <definedName name="ガラスくず">#REF!</definedName>
    <definedName name="ガラス工" localSheetId="2">#REF!</definedName>
    <definedName name="ガラス工" localSheetId="12">#REF!</definedName>
    <definedName name="ガラス工" localSheetId="9">#REF!</definedName>
    <definedName name="ガラス工" localSheetId="0">#REF!</definedName>
    <definedName name="ガラス工">#REF!</definedName>
    <definedName name="ガラス工２">#REF!</definedName>
    <definedName name="ガラス工事" localSheetId="2">#REF!</definedName>
    <definedName name="ガラス工事" localSheetId="12">#REF!</definedName>
    <definedName name="ガラス工事" localSheetId="5">#N/A</definedName>
    <definedName name="ガラス工事">#REF!</definedName>
    <definedName name="ガラス工事２">#REF!</definedName>
    <definedName name="ガラス工事変">#REF!</definedName>
    <definedName name="ｶﾞﾗﾘ">#REF!</definedName>
    <definedName name="かり">#REF!</definedName>
    <definedName name="かんりとうきそ">#REF!</definedName>
    <definedName name="かんりとうどこう">#REF!</definedName>
    <definedName name="カン埋設">#REF!</definedName>
    <definedName name="キ">#REF!</definedName>
    <definedName name="き" localSheetId="2">#REF!</definedName>
    <definedName name="き" localSheetId="12">#REF!</definedName>
    <definedName name="き" localSheetId="5">#N/A</definedName>
    <definedName name="き" localSheetId="0">#REF!</definedName>
    <definedName name="き">#REF!</definedName>
    <definedName name="きあきくけいえ">#REF!</definedName>
    <definedName name="ぎいｇｊ" localSheetId="0">#REF!</definedName>
    <definedName name="ぎいｇｊ">#REF!</definedName>
    <definedName name="きいいいいいい" localSheetId="12">#REF!</definedName>
    <definedName name="きいいいいいい" localSheetId="0">#REF!</definedName>
    <definedName name="きいいいいいい">#REF!</definedName>
    <definedName name="きき" localSheetId="2">#REF!</definedName>
    <definedName name="きき" localSheetId="12">#REF!</definedName>
    <definedName name="きき" localSheetId="9">#REF!</definedName>
    <definedName name="きき" localSheetId="5">#N/A</definedName>
    <definedName name="きき" localSheetId="0">#REF!</definedName>
    <definedName name="きき">#REF!</definedName>
    <definedName name="ぎぎぎぎぎ" localSheetId="2">#REF!</definedName>
    <definedName name="ぎぎぎぎぎ" localSheetId="12">#REF!</definedName>
    <definedName name="ぎぎぎぎぎ" localSheetId="5">#REF!</definedName>
    <definedName name="ぎぎぎぎぎ" localSheetId="0">#REF!</definedName>
    <definedName name="ぎぎぎぎぎ">#REF!</definedName>
    <definedName name="きく">#REF!</definedName>
    <definedName name="キャンセル" localSheetId="2">#REF!</definedName>
    <definedName name="キャンセル" localSheetId="4">#REF!</definedName>
    <definedName name="キャンセル" localSheetId="11">#REF!</definedName>
    <definedName name="キャンセル" localSheetId="3">#REF!</definedName>
    <definedName name="キャンセル">#REF!</definedName>
    <definedName name="きゅｋ" localSheetId="9">#REF!</definedName>
    <definedName name="きゅｋ">#REF!</definedName>
    <definedName name="きゅｋゅ" localSheetId="9">#REF!</definedName>
    <definedName name="きゅｋゅ">#N/A</definedName>
    <definedName name="キュー" localSheetId="2">#REF!</definedName>
    <definedName name="キュー" localSheetId="12">#REF!</definedName>
    <definedName name="キュー" localSheetId="5">#N/A</definedName>
    <definedName name="キュー" localSheetId="0">#REF!</definedName>
    <definedName name="キュー">#REF!</definedName>
    <definedName name="キュービクル基礎" localSheetId="2">#REF!</definedName>
    <definedName name="キュービクル基礎" localSheetId="12">#REF!</definedName>
    <definedName name="キュービクル基礎" localSheetId="5">#REF!</definedName>
    <definedName name="キュービクル基礎" localSheetId="0">#REF!</definedName>
    <definedName name="キュービクル基礎">#REF!</definedName>
    <definedName name="きゅくｙｋｈｋｈ" localSheetId="9">#REF!</definedName>
    <definedName name="きゅくｙｋｈｋｈ">#N/A</definedName>
    <definedName name="きゅっｋ" localSheetId="9">#REF!</definedName>
    <definedName name="きゅっｋ">#N/A</definedName>
    <definedName name="ｷｮｳﾂｳﾋ">#REF!</definedName>
    <definedName name="キロ">#REF!</definedName>
    <definedName name="ク">#REF!</definedName>
    <definedName name="く" localSheetId="2">#REF!</definedName>
    <definedName name="く" localSheetId="12">#REF!</definedName>
    <definedName name="く" localSheetId="0">#REF!</definedName>
    <definedName name="く">#REF!</definedName>
    <definedName name="ぐ" localSheetId="2">#REF!</definedName>
    <definedName name="ぐ" localSheetId="12">#REF!</definedName>
    <definedName name="ぐ">#REF!</definedName>
    <definedName name="くｄ" localSheetId="9">#REF!</definedName>
    <definedName name="くｄ">#N/A</definedName>
    <definedName name="ぐｇ" localSheetId="2" hidden="1">{"'内訳書'!$A$1:$O$28"}</definedName>
    <definedName name="ぐｇ" localSheetId="12" hidden="1">{"'内訳書'!$A$1:$O$28"}</definedName>
    <definedName name="ぐｇ" localSheetId="9" hidden="1">{"'内訳書'!$A$1:$O$28"}</definedName>
    <definedName name="ぐｇ" localSheetId="5" hidden="1">{"'内訳書'!$A$1:$O$28"}</definedName>
    <definedName name="ぐｇ" localSheetId="0" hidden="1">{"'内訳書'!$A$1:$O$28"}</definedName>
    <definedName name="ぐｇ" hidden="1">{"'内訳書'!$A$1:$O$28"}</definedName>
    <definedName name="くｒｄ" localSheetId="9">#REF!</definedName>
    <definedName name="くｒｄ">#REF!</definedName>
    <definedName name="くいｋｇ" localSheetId="9">#REF!</definedName>
    <definedName name="くいｋｇ">#N/A</definedName>
    <definedName name="くいうち">#REF!</definedName>
    <definedName name="くぉ">#N/A</definedName>
    <definedName name="グラフタイトル">#REF!</definedName>
    <definedName name="グラフタイトル_R">#REF!</definedName>
    <definedName name="グラフの大きさ横方向">#REF!</definedName>
    <definedName name="グラフの大きさ縦方向">#REF!</definedName>
    <definedName name="グラフを並べる数">#REF!</definedName>
    <definedName name="グラフを並べる方向">#REF!</definedName>
    <definedName name="グラフ印刷設定">#REF!</definedName>
    <definedName name="グラフ出力対象">#REF!</definedName>
    <definedName name="グラフ処理モード">#REF!</definedName>
    <definedName name="クラムシェル0.40m3_テレスコピック式・クローラ型">#REF!</definedName>
    <definedName name="ｸﾘｱ">#REF!</definedName>
    <definedName name="ｸﾞﾘｰｽﾄﾗｯﾌﾟ" localSheetId="2">#REF!</definedName>
    <definedName name="ｸﾞﾘｰｽﾄﾗｯﾌﾟ" localSheetId="5">#N/A</definedName>
    <definedName name="ｸﾞﾘｰｽﾄﾗｯﾌﾟ">#REF!</definedName>
    <definedName name="クリーンルーム工事区分">#REF!</definedName>
    <definedName name="グリストラップ_掛率">#REF!</definedName>
    <definedName name="クリヤー">#REF!</definedName>
    <definedName name="ｸﾚｰﾝ付ﾄﾗｯｸ運転2.9t" localSheetId="2">#REF!</definedName>
    <definedName name="ｸﾚｰﾝ付ﾄﾗｯｸ運転2.9t" localSheetId="12">#REF!</definedName>
    <definedName name="ｸﾚｰﾝ付ﾄﾗｯｸ運転2.9t">#REF!</definedName>
    <definedName name="ｸﾚｰﾝ付ﾄﾗｯｸ運転2.9t_11" localSheetId="2">#REF!</definedName>
    <definedName name="ｸﾚｰﾝ付ﾄﾗｯｸ運転2.9t_11" localSheetId="12">#REF!</definedName>
    <definedName name="ｸﾚｰﾝ付ﾄﾗｯｸ運転2.9t_11">#REF!</definedName>
    <definedName name="ｸﾚｰﾝ付ﾄﾗｯｸ運転2.9t_12" localSheetId="2">#REF!</definedName>
    <definedName name="ｸﾚｰﾝ付ﾄﾗｯｸ運転2.9t_12" localSheetId="12">#REF!</definedName>
    <definedName name="ｸﾚｰﾝ付ﾄﾗｯｸ運転2.9t_12">#REF!</definedName>
    <definedName name="ｸﾚｰﾝ付ﾄﾗｯｸ運転2.9t_13" localSheetId="2">#REF!</definedName>
    <definedName name="ｸﾚｰﾝ付ﾄﾗｯｸ運転2.9t_13" localSheetId="12">#REF!</definedName>
    <definedName name="ｸﾚｰﾝ付ﾄﾗｯｸ運転2.9t_13">#REF!</definedName>
    <definedName name="ｸﾚｰﾝ付ﾄﾗｯｸ運転2.9t_4" localSheetId="2">#REF!</definedName>
    <definedName name="ｸﾚｰﾝ付ﾄﾗｯｸ運転2.9t_4" localSheetId="12">#REF!</definedName>
    <definedName name="ｸﾚｰﾝ付ﾄﾗｯｸ運転2.9t_4">#REF!</definedName>
    <definedName name="クレーン付トラック運転工時間">#REF!</definedName>
    <definedName name="クレーン付トラック運転工時間の番号">#REF!</definedName>
    <definedName name="クレーン付トラック供用日損料">#REF!</definedName>
    <definedName name="クレーン付トラック供用日損料の出所">#REF!</definedName>
    <definedName name="クレーン付トラック時間損料">#REF!</definedName>
    <definedName name="クレーン付トラック時間損料の出所">#REF!</definedName>
    <definedName name="クローラクレーン運転工杭５０">#REF!</definedName>
    <definedName name="クローラクレーン運転工杭５０の番号">#REF!</definedName>
    <definedName name="クローラクレーン供用日損料">#REF!</definedName>
    <definedName name="クローラクレーン供用日損料の出所">#REF!</definedName>
    <definedName name="クローラクレーン損料">#REF!</definedName>
    <definedName name="ケ">#REF!</definedName>
    <definedName name="け">#REF!</definedName>
    <definedName name="げｒｎ" localSheetId="9">#REF!</definedName>
    <definedName name="げｒｎ">#REF!</definedName>
    <definedName name="げｓｒ" localSheetId="2">#REF!</definedName>
    <definedName name="げｓｒ" localSheetId="5">#REF!</definedName>
    <definedName name="げｓｒ">#REF!</definedName>
    <definedName name="ケーブル" hidden="1">{"54)～56)一覧表",#N/A,FALSE,"54)～56)";"５４）～56)代価表",#N/A,FALSE,"54)～56)"}</definedName>
    <definedName name="ケーブル１">#REF!</definedName>
    <definedName name="ケーブル１０">#REF!</definedName>
    <definedName name="ケーブル１１">#REF!</definedName>
    <definedName name="ケーブル１２">#REF!</definedName>
    <definedName name="ケーブル１３">#REF!</definedName>
    <definedName name="ケーブル１４">#REF!</definedName>
    <definedName name="ケーブル１５">#REF!</definedName>
    <definedName name="ケーブル１６">#REF!</definedName>
    <definedName name="ケーブル１７">#REF!</definedName>
    <definedName name="ケーブル１８">#REF!</definedName>
    <definedName name="ケーブル１９">#REF!</definedName>
    <definedName name="ケーブル２">#REF!</definedName>
    <definedName name="ケーブル２０">#REF!</definedName>
    <definedName name="ケーブル３">#REF!</definedName>
    <definedName name="ケーブル４">#REF!</definedName>
    <definedName name="ケーブル５">#REF!</definedName>
    <definedName name="ケーブル６">#REF!</definedName>
    <definedName name="ケーブル７">#REF!</definedName>
    <definedName name="ケーブル８">#REF!</definedName>
    <definedName name="ケーブル９">#REF!</definedName>
    <definedName name="ケーブルピット">#REF!</definedName>
    <definedName name="ケーブルラック" localSheetId="9">#REF!</definedName>
    <definedName name="ケーブルラック">#REF!</definedName>
    <definedName name="ｹｰﾌﾞﾙﾗｯｸ亜鉛">#REF!</definedName>
    <definedName name="ケーブルラック計" localSheetId="9">#REF!</definedName>
    <definedName name="ケーブルラック計">#REF!</definedName>
    <definedName name="ｹｰﾌﾞﾙﾗｯｸ合成樹">#REF!</definedName>
    <definedName name="ケーブル学内単価">#REF!</definedName>
    <definedName name="ケーブル金１">#REF!</definedName>
    <definedName name="ケーブル金１０">#REF!</definedName>
    <definedName name="ケーブル金１１">#REF!</definedName>
    <definedName name="ケーブル金１２">#REF!</definedName>
    <definedName name="ケーブル金１３">#REF!</definedName>
    <definedName name="ケーブル金１４">#REF!</definedName>
    <definedName name="ケーブル金１５">#REF!</definedName>
    <definedName name="ケーブル金１６">#REF!</definedName>
    <definedName name="ケーブル金１７">#REF!</definedName>
    <definedName name="ケーブル金１８">#REF!</definedName>
    <definedName name="ケーブル金１９">#REF!</definedName>
    <definedName name="ケーブル金２">#REF!</definedName>
    <definedName name="ケーブル金２０">#REF!</definedName>
    <definedName name="ケーブル金３">#REF!</definedName>
    <definedName name="ケーブル金４">#REF!</definedName>
    <definedName name="ケーブル金５">#REF!</definedName>
    <definedName name="ケーブル金６">#REF!</definedName>
    <definedName name="ケーブル金７">#REF!</definedName>
    <definedName name="ケーブル金８">#REF!</definedName>
    <definedName name="ケーブル金９">#REF!</definedName>
    <definedName name="ｹｰﾌﾞﾙ札">#REF!</definedName>
    <definedName name="ケーブル単価１">#REF!</definedName>
    <definedName name="ケーブル電線類" localSheetId="2">#REF!</definedName>
    <definedName name="ケーブル電線類" localSheetId="12">#REF!</definedName>
    <definedName name="ケーブル電線類">#REF!</definedName>
    <definedName name="けこ">#REF!</definedName>
    <definedName name="けじ" localSheetId="2">#REF!</definedName>
    <definedName name="けじ" localSheetId="12">#REF!</definedName>
    <definedName name="けじ" localSheetId="0">#REF!</definedName>
    <definedName name="けじ">#REF!</definedName>
    <definedName name="けと">#REF!</definedName>
    <definedName name="けん" localSheetId="2">#REF!</definedName>
    <definedName name="けん" localSheetId="12">#REF!</definedName>
    <definedName name="けん" localSheetId="5">#REF!</definedName>
    <definedName name="けん" localSheetId="0">#REF!</definedName>
    <definedName name="けん">#REF!</definedName>
    <definedName name="コ">#REF!</definedName>
    <definedName name="こ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ご" localSheetId="2" hidden="1">{"'内訳書'!$A$1:$O$28"}</definedName>
    <definedName name="ご" localSheetId="12" hidden="1">{"'内訳書'!$A$1:$O$28"}</definedName>
    <definedName name="ご" localSheetId="5" hidden="1">{"'内訳書'!$A$1:$O$28"}</definedName>
    <definedName name="ご" localSheetId="0" hidden="1">{"'内訳書'!$A$1:$O$28"}</definedName>
    <definedName name="ご" hidden="1">{"'内訳書'!$A$1:$O$28"}</definedName>
    <definedName name="こｆこえｋ" localSheetId="2">#REF!</definedName>
    <definedName name="こｆこえｋ">#REF!</definedName>
    <definedName name="こｌ" localSheetId="9">#REF!</definedName>
    <definedName name="こｌ">#N/A</definedName>
    <definedName name="こいうｊｈｙ" localSheetId="2">#REF!</definedName>
    <definedName name="こいうｊｈｙ" localSheetId="12">#REF!</definedName>
    <definedName name="こいうｊｈｙ" localSheetId="5">#REF!</definedName>
    <definedName name="こいうｊｈｙ" localSheetId="0">#REF!</definedName>
    <definedName name="こいうｊｈｙ">#REF!</definedName>
    <definedName name="ｺﾞｳｹｲ">#REF!</definedName>
    <definedName name="こうじめい">#REF!</definedName>
    <definedName name="こえだ">#REF!</definedName>
    <definedName name="ｺｰﾄﾞ">#REF!</definedName>
    <definedName name="ｺｰﾄﾞ入力" localSheetId="2">#REF!</definedName>
    <definedName name="ｺｰﾄﾞ入力" localSheetId="12">#REF!</definedName>
    <definedName name="ｺｰﾄﾞ入力">#REF!</definedName>
    <definedName name="ｺｰﾄﾞ表">#REF!</definedName>
    <definedName name="こがね荘屋根１">#REF!</definedName>
    <definedName name="こがね荘屋根２">#REF!</definedName>
    <definedName name="こがね荘屋上２">#REF!</definedName>
    <definedName name="こがね荘仮設１">#REF!</definedName>
    <definedName name="こがね荘仮設２">#REF!</definedName>
    <definedName name="こがね荘外壁１">#REF!</definedName>
    <definedName name="こがね荘外壁２">#REF!</definedName>
    <definedName name="ここ">#REF!</definedName>
    <definedName name="ここここ">#REF!</definedName>
    <definedName name="ここみ">#REF!</definedName>
    <definedName name="こころ">#REF!</definedName>
    <definedName name="コスト情報">#REF!</definedName>
    <definedName name="コビー" localSheetId="2" hidden="1">#REF!</definedName>
    <definedName name="コビー" localSheetId="12" hidden="1">#REF!</definedName>
    <definedName name="コビー" localSheetId="5" hidden="1">#REF!</definedName>
    <definedName name="コビー" localSheetId="0" hidden="1">#REF!</definedName>
    <definedName name="コビー" hidden="1">#REF!</definedName>
    <definedName name="ｺﾋﾟｰ">#REF!</definedName>
    <definedName name="ごみ集積場" localSheetId="12">#REF!</definedName>
    <definedName name="ごみ集積場">#REF!</definedName>
    <definedName name="ゴミ置場内訳" localSheetId="2" hidden="1">{"'内訳書'!$A$1:$O$28"}</definedName>
    <definedName name="ゴミ置場内訳" localSheetId="12" hidden="1">{"'内訳書'!$A$1:$O$28"}</definedName>
    <definedName name="ゴミ置場内訳" localSheetId="5" hidden="1">{"'内訳書'!$A$1:$O$28"}</definedName>
    <definedName name="ゴミ置場内訳" localSheetId="0" hidden="1">{"'内訳書'!$A$1:$O$28"}</definedName>
    <definedName name="ゴミ置場内訳" hidden="1">{"'内訳書'!$A$1:$O$28"}</definedName>
    <definedName name="こめ">#REF!</definedName>
    <definedName name="こめこ">#REF!</definedName>
    <definedName name="ｺﾒﾝﾄ">#REF!</definedName>
    <definedName name="ｺﾒﾝﾄ10">#REF!</definedName>
    <definedName name="ｺﾒﾝﾄ2">#REF!</definedName>
    <definedName name="ｺﾒﾝﾄ3">#REF!</definedName>
    <definedName name="こも">#REF!</definedName>
    <definedName name="これ消したい" hidden="1">{"'総括'!$C$10:$F$28"}</definedName>
    <definedName name="ｺﾝｸﾎﾟﾝﾌﾟ">#REF!</definedName>
    <definedName name="ｺﾝｸﾘ_ary">#REF!</definedName>
    <definedName name="ｺﾝｸﾘ_ﾄ">#N/A</definedName>
    <definedName name="コンクリート" localSheetId="9">#REF!</definedName>
    <definedName name="コンクリート" localSheetId="5">#REF!</definedName>
    <definedName name="コンクリート">#REF!</definedName>
    <definedName name="コンクリート_8">#REF!</definedName>
    <definedName name="コンクリート１８">#REF!</definedName>
    <definedName name="コンクリート１８の割増額">#REF!</definedName>
    <definedName name="コンクリート１８の出所">#REF!</definedName>
    <definedName name="コンクリート２１">#REF!</definedName>
    <definedName name="コンクリート２１の割増額">#REF!</definedName>
    <definedName name="コンクリート２１の出所">#REF!</definedName>
    <definedName name="コンクリート２４">#REF!</definedName>
    <definedName name="コンクリート２４の割増額">#REF!</definedName>
    <definedName name="コンクリート２４の出所">#REF!</definedName>
    <definedName name="ｺﾝｸﾘｰﾄk">#REF!</definedName>
    <definedName name="コンクリートカッターブレード">#REF!</definedName>
    <definedName name="コンクリートカッターブレードの出所">#REF!</definedName>
    <definedName name="コンクリートカッター運転工日">#REF!</definedName>
    <definedName name="コンクリートカッター運転工日の番号">#REF!</definedName>
    <definedName name="コンクリートカッタ供用日損料">#REF!</definedName>
    <definedName name="コンクリートカッタ供用日損料の出所">#REF!</definedName>
    <definedName name="ｺﾝｸﾘｰﾄｶｯﾀ損料_走行式ﾌﾞﾚｰﾄﾞ径45_56cm">#REF!</definedName>
    <definedName name="ｺﾝｸﾘｰﾄｶｯﾀ損料_走行式ﾌﾞﾚｰﾄﾞ径75cm">#REF!</definedName>
    <definedName name="コンクリートブレーカ日損料">#REF!</definedName>
    <definedName name="コンクリートブレーカ日損料の出所">#REF!</definedName>
    <definedName name="ｺﾝｸﾘｰﾄﾎﾟﾝﾌﾟ">#REF!</definedName>
    <definedName name="コンクリートポンプ時間損料">#REF!</definedName>
    <definedName name="コンクリートポンプ時間損料の出所">#REF!</definedName>
    <definedName name="コンクリート均し">#REF!</definedName>
    <definedName name="コンクリート工" localSheetId="2">#REF!</definedName>
    <definedName name="コンクリート工" localSheetId="12">#REF!</definedName>
    <definedName name="コンクリート工" localSheetId="9">#REF!</definedName>
    <definedName name="コンクリート工" localSheetId="0">#REF!</definedName>
    <definedName name="コンクリート工">#REF!</definedName>
    <definedName name="コンクリート工事" localSheetId="2">#REF!</definedName>
    <definedName name="コンクリート工事" localSheetId="12">#REF!</definedName>
    <definedName name="コンクリート工事" localSheetId="5">#N/A</definedName>
    <definedName name="コンクリート工事" localSheetId="0">#REF!</definedName>
    <definedName name="コンクリート工事">#REF!</definedName>
    <definedName name="ｺﾝｸﾘｰﾄ工事単価">#REF!</definedName>
    <definedName name="コンクリート工鉄筋人力２４">#REF!</definedName>
    <definedName name="コンクリート工鉄筋人力２４の番号">#REF!</definedName>
    <definedName name="コンクリート工無筋人力１８">#REF!</definedName>
    <definedName name="コンクリート工無筋人力１８の番号">#REF!</definedName>
    <definedName name="ｺﾝｸﾘｰﾄ混和剤" localSheetId="2">#REF!</definedName>
    <definedName name="ｺﾝｸﾘｰﾄ混和剤" localSheetId="12">#REF!</definedName>
    <definedName name="ｺﾝｸﾘｰﾄ混和剤" localSheetId="0">#REF!</definedName>
    <definedName name="ｺﾝｸﾘｰﾄ混和剤">#REF!</definedName>
    <definedName name="ｺﾝｸﾘｰﾄ混和剤_11" localSheetId="2">#REF!</definedName>
    <definedName name="ｺﾝｸﾘｰﾄ混和剤_11" localSheetId="12">#REF!</definedName>
    <definedName name="ｺﾝｸﾘｰﾄ混和剤_11">#REF!</definedName>
    <definedName name="ｺﾝｸﾘｰﾄ混和剤_12" localSheetId="2">#REF!</definedName>
    <definedName name="ｺﾝｸﾘｰﾄ混和剤_12" localSheetId="12">#REF!</definedName>
    <definedName name="ｺﾝｸﾘｰﾄ混和剤_12">#REF!</definedName>
    <definedName name="ｺﾝｸﾘｰﾄ混和剤_13" localSheetId="2">#REF!</definedName>
    <definedName name="ｺﾝｸﾘｰﾄ混和剤_13" localSheetId="12">#REF!</definedName>
    <definedName name="ｺﾝｸﾘｰﾄ混和剤_13">#REF!</definedName>
    <definedName name="ｺﾝｸﾘｰﾄ混和剤_4" localSheetId="2">#REF!</definedName>
    <definedName name="ｺﾝｸﾘｰﾄ混和剤_4" localSheetId="12">#REF!</definedName>
    <definedName name="ｺﾝｸﾘｰﾄ混和剤_4">#REF!</definedName>
    <definedName name="コンクリート取り壊し機械の出所">#REF!</definedName>
    <definedName name="コンクリート取り壊し工機械">#REF!</definedName>
    <definedName name="コンクリート取り壊し工人力">#REF!</definedName>
    <definedName name="コンクリート取り壊し工人力の出所">#REF!</definedName>
    <definedName name="コンクリート処理費鉄筋１０">#REF!</definedName>
    <definedName name="コンクリート処理費鉄筋１０の番号">#REF!</definedName>
    <definedName name="コンクリート小型">#REF!</definedName>
    <definedName name="コンクリート小型Ⅱ">#REF!</definedName>
    <definedName name="コンクリート鉄筋">#REF!</definedName>
    <definedName name="コンクリート舗装工人力１０">#REF!</definedName>
    <definedName name="コンクリート舗装工人力１０の番号">#REF!</definedName>
    <definedName name="コンセント" localSheetId="9">#REF!</definedName>
    <definedName name="コンセント">#REF!</definedName>
    <definedName name="コンセント設備工事">#REF!</definedName>
    <definedName name="サ">#REF!</definedName>
    <definedName name="さ" localSheetId="2">#REF!</definedName>
    <definedName name="さ" localSheetId="12">#REF!</definedName>
    <definedName name="さ" localSheetId="9">#REF!</definedName>
    <definedName name="さ" localSheetId="5">#REF!</definedName>
    <definedName name="さ">#REF!</definedName>
    <definedName name="ザ">#REF!</definedName>
    <definedName name="ざ">#REF!</definedName>
    <definedName name="さｐ" localSheetId="2">#REF!</definedName>
    <definedName name="さｐ" localSheetId="12">#REF!</definedName>
    <definedName name="さｐ">#REF!</definedName>
    <definedName name="さｘ" localSheetId="9">#REF!</definedName>
    <definedName name="さｘ">#N/A</definedName>
    <definedName name="さｘｄｓ" localSheetId="9">#REF!</definedName>
    <definedName name="さｘｄｓ">#N/A</definedName>
    <definedName name="さあ">#REF!</definedName>
    <definedName name="サイズ">#REF!</definedName>
    <definedName name="さお">#REF!</definedName>
    <definedName name="サギ">#REF!</definedName>
    <definedName name="さく岩工">#REF!</definedName>
    <definedName name="ささ" localSheetId="2">#REF!</definedName>
    <definedName name="ささ" localSheetId="12">#REF!</definedName>
    <definedName name="ささ" localSheetId="5">#N/A</definedName>
    <definedName name="ささ">#REF!</definedName>
    <definedName name="ささＳ">#REF!</definedName>
    <definedName name="さささ">#REF!</definedName>
    <definedName name="サシ">#REF!</definedName>
    <definedName name="さし">#REF!</definedName>
    <definedName name="さしひき">#REF!</definedName>
    <definedName name="サッシュ工" localSheetId="2">#REF!</definedName>
    <definedName name="サッシュ工" localSheetId="12">#REF!</definedName>
    <definedName name="サッシュ工" localSheetId="9">#REF!</definedName>
    <definedName name="サッシュ工">#REF!</definedName>
    <definedName name="サッシ工" localSheetId="2">#REF!</definedName>
    <definedName name="サッシ工" localSheetId="12">#REF!</definedName>
    <definedName name="サッシ工" localSheetId="9">#REF!</definedName>
    <definedName name="サッシ工">#REF!</definedName>
    <definedName name="ｻﾝﾀﾞｰｽﾄｰﾝ" localSheetId="2">#REF!</definedName>
    <definedName name="ｻﾝﾀﾞｰｽﾄｰﾝ" localSheetId="12">#REF!</definedName>
    <definedName name="ｻﾝﾀﾞｰｽﾄｰﾝ">#REF!</definedName>
    <definedName name="ｻﾝﾀﾞｰｽﾄｰﾝ_11" localSheetId="2">#REF!</definedName>
    <definedName name="ｻﾝﾀﾞｰｽﾄｰﾝ_11" localSheetId="12">#REF!</definedName>
    <definedName name="ｻﾝﾀﾞｰｽﾄｰﾝ_11">#REF!</definedName>
    <definedName name="ｻﾝﾀﾞｰｽﾄｰﾝ_12" localSheetId="2">#REF!</definedName>
    <definedName name="ｻﾝﾀﾞｰｽﾄｰﾝ_12" localSheetId="12">#REF!</definedName>
    <definedName name="ｻﾝﾀﾞｰｽﾄｰﾝ_12">#REF!</definedName>
    <definedName name="ｻﾝﾀﾞｰｽﾄｰﾝ_13" localSheetId="2">#REF!</definedName>
    <definedName name="ｻﾝﾀﾞｰｽﾄｰﾝ_13" localSheetId="12">#REF!</definedName>
    <definedName name="ｻﾝﾀﾞｰｽﾄｰﾝ_13">#REF!</definedName>
    <definedName name="ｻﾝﾀﾞｰｽﾄｰﾝ_4" localSheetId="2">#REF!</definedName>
    <definedName name="ｻﾝﾀﾞｰｽﾄｰﾝ_4" localSheetId="12">#REF!</definedName>
    <definedName name="ｻﾝﾀﾞｰｽﾄｰﾝ_4">#REF!</definedName>
    <definedName name="ｻﾝﾄﾞﾄﾗｯﾌﾟ">#REF!</definedName>
    <definedName name="シ">#REF!</definedName>
    <definedName name="し" localSheetId="2">#REF!</definedName>
    <definedName name="し" localSheetId="12">#REF!</definedName>
    <definedName name="し">#REF!</definedName>
    <definedName name="じ" localSheetId="2">#REF!</definedName>
    <definedName name="じ" localSheetId="12">#REF!</definedName>
    <definedName name="じ" localSheetId="5">#REF!</definedName>
    <definedName name="じ">#REF!</definedName>
    <definedName name="じｒ６ｋ" localSheetId="9">#REF!</definedName>
    <definedName name="じｒ６ｋ">#N/A</definedName>
    <definedName name="じいう" localSheetId="2">#REF!</definedName>
    <definedName name="じいう" localSheetId="12">#REF!</definedName>
    <definedName name="じいう" localSheetId="0">#REF!</definedName>
    <definedName name="じいう">#REF!</definedName>
    <definedName name="じいお" localSheetId="2" hidden="1">{"'内訳書'!$A$1:$O$28"}</definedName>
    <definedName name="じいお" localSheetId="12" hidden="1">{"'内訳書'!$A$1:$O$28"}</definedName>
    <definedName name="じいお" localSheetId="9" hidden="1">{"'内訳書'!$A$1:$O$28"}</definedName>
    <definedName name="じいお" localSheetId="5" hidden="1">{"'内訳書'!$A$1:$O$28"}</definedName>
    <definedName name="じいお" localSheetId="0" hidden="1">{"'内訳書'!$A$1:$O$28"}</definedName>
    <definedName name="じいお" hidden="1">{"'内訳書'!$A$1:$O$28"}</definedName>
    <definedName name="シートクリア">#REF!,#REF!,#REF!</definedName>
    <definedName name="シートクリア販売品集計表">#REF!,#REF!,#REF!,#REF!</definedName>
    <definedName name="シーリング">#REF!</definedName>
    <definedName name="シーリング工" localSheetId="2">#REF!</definedName>
    <definedName name="シーリング工" localSheetId="12">#REF!</definedName>
    <definedName name="シーリング工" localSheetId="9">#REF!</definedName>
    <definedName name="シーリング工">#REF!</definedName>
    <definedName name="シールド_見">#REF!</definedName>
    <definedName name="じおお" localSheetId="12">#REF!</definedName>
    <definedName name="じおお" localSheetId="0">#REF!</definedName>
    <definedName name="じおお">#REF!</definedName>
    <definedName name="しかんなみすか">#REF!</definedName>
    <definedName name="ししし" localSheetId="12">#REF!</definedName>
    <definedName name="ししし" localSheetId="0">#REF!</definedName>
    <definedName name="ししし">#N/A</definedName>
    <definedName name="しはすかま" localSheetId="2">#REF!</definedName>
    <definedName name="しはすかま" localSheetId="12">#REF!</definedName>
    <definedName name="しはすかま" localSheetId="0">#REF!</definedName>
    <definedName name="しはすかま">#REF!</definedName>
    <definedName name="ｼｬｯﾀｰ計">#REF!</definedName>
    <definedName name="ｼｬｯﾀｰ工事計">#REF!</definedName>
    <definedName name="じゅｙ" localSheetId="2">#REF!</definedName>
    <definedName name="じゅｙ" localSheetId="12">#REF!</definedName>
    <definedName name="じゅｙ">#REF!</definedName>
    <definedName name="じゅｙｊ" localSheetId="9">#REF!</definedName>
    <definedName name="じゅｙｊ">#N/A</definedName>
    <definedName name="ｼﾕｳｾｲﾁ">#REF!</definedName>
    <definedName name="じゅく" localSheetId="9">#REF!</definedName>
    <definedName name="じゅく">#REF!</definedName>
    <definedName name="じゅじ" localSheetId="12">#REF!</definedName>
    <definedName name="じゅじ" localSheetId="0">#REF!</definedName>
    <definedName name="じゅじ">#REF!</definedName>
    <definedName name="しょ" localSheetId="9">#REF!</definedName>
    <definedName name="しょ">#REF!</definedName>
    <definedName name="しょうどくそう">#REF!</definedName>
    <definedName name="じょうないかんこう">#REF!</definedName>
    <definedName name="じょうないせいち">#REF!</definedName>
    <definedName name="じょうないはいかん">#REF!</definedName>
    <definedName name="ｼｮｳﾋｾﾞｲ">#REF!</definedName>
    <definedName name="ｼﾞｮｳﾎｳｼｮﾘｾﾝﾀｰﾄｳ">#REF!</definedName>
    <definedName name="ｼﾞｮｳﾎｳｼｮﾘｾﾝﾀｰﾄｳｹｲ">#REF!</definedName>
    <definedName name="ｼｮｹｲﾋ">#REF!</definedName>
    <definedName name="しょけいひ">#REF!</definedName>
    <definedName name="しょぶん">#REF!</definedName>
    <definedName name="じん" localSheetId="2">#REF!</definedName>
    <definedName name="じん" localSheetId="12">#REF!</definedName>
    <definedName name="じん">#REF!</definedName>
    <definedName name="じんた">#REF!</definedName>
    <definedName name="ス">#REF!</definedName>
    <definedName name="す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ず">#REF!</definedName>
    <definedName name="スイッチ" localSheetId="9">#REF!</definedName>
    <definedName name="スイッチ">#REF!</definedName>
    <definedName name="ｽﾞｰﾑ">#REF!</definedName>
    <definedName name="すうりょう">#REF!</definedName>
    <definedName name="ｽｶﾑ管" localSheetId="2">#REF!</definedName>
    <definedName name="ｽｶﾑ管" localSheetId="12">#REF!</definedName>
    <definedName name="ｽｶﾑ管" localSheetId="5">#N/A</definedName>
    <definedName name="ｽｶﾑ管" localSheetId="0">#REF!</definedName>
    <definedName name="ｽｶﾑ管">#REF!</definedName>
    <definedName name="スケジュール" localSheetId="2">#REF!</definedName>
    <definedName name="スケジュール" localSheetId="12">#REF!</definedName>
    <definedName name="スケジュール" localSheetId="0">#REF!</definedName>
    <definedName name="スケジュール">#REF!</definedName>
    <definedName name="スコアボード比較">#REF!</definedName>
    <definedName name="スセ">#REF!</definedName>
    <definedName name="すせ">#REF!</definedName>
    <definedName name="スタート" localSheetId="2">#REF!</definedName>
    <definedName name="スタート" localSheetId="12">#REF!</definedName>
    <definedName name="スタート" localSheetId="0">#REF!</definedName>
    <definedName name="スタート">#REF!</definedName>
    <definedName name="スタイル" localSheetId="2">#REF!</definedName>
    <definedName name="スタイル" localSheetId="12">#REF!</definedName>
    <definedName name="スタイル">#REF!</definedName>
    <definedName name="スタイル_11" localSheetId="2">#REF!</definedName>
    <definedName name="スタイル_11" localSheetId="12">#REF!</definedName>
    <definedName name="スタイル_11">#REF!</definedName>
    <definedName name="スタイル_12" localSheetId="2">#REF!</definedName>
    <definedName name="スタイル_12" localSheetId="12">#REF!</definedName>
    <definedName name="スタイル_12">#REF!</definedName>
    <definedName name="スタイル_13" localSheetId="2">#REF!</definedName>
    <definedName name="スタイル_13" localSheetId="12">#REF!</definedName>
    <definedName name="スタイル_13">#REF!</definedName>
    <definedName name="スタイル_4" localSheetId="2">#REF!</definedName>
    <definedName name="スタイル_4" localSheetId="12">#REF!</definedName>
    <definedName name="スタイル_4">#REF!</definedName>
    <definedName name="ステンレス流し台">#REF!</definedName>
    <definedName name="スピンボタン入力2" localSheetId="2">#REF!</definedName>
    <definedName name="スピンボタン入力2" localSheetId="4">#REF!</definedName>
    <definedName name="スピンボタン入力2" localSheetId="11">#REF!</definedName>
    <definedName name="スピンボタン入力2" localSheetId="3">#REF!</definedName>
    <definedName name="スピンボタン入力2">#REF!</definedName>
    <definedName name="スプリンクラー消火">#REF!</definedName>
    <definedName name="ｽﾐﾀﾞｼ">#REF!</definedName>
    <definedName name="ｽﾘｯﾄ">#REF!</definedName>
    <definedName name="スリブ箱入">#REF!</definedName>
    <definedName name="セ">#REF!</definedName>
    <definedName name="せ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ぜ">#REF!</definedName>
    <definedName name="せｈｔっｈ" localSheetId="9">#REF!</definedName>
    <definedName name="せｈｔっｈ">#REF!</definedName>
    <definedName name="せい">#REF!</definedName>
    <definedName name="せい１">#REF!</definedName>
    <definedName name="ｾｲﾘｾｲｿｳ">#REF!</definedName>
    <definedName name="ぜた" localSheetId="9">#REF!</definedName>
    <definedName name="ぜた">#N/A</definedName>
    <definedName name="せつ">#REF!</definedName>
    <definedName name="セメント">#REF!</definedName>
    <definedName name="セメントの出所">#REF!</definedName>
    <definedName name="ソ">#REF!</definedName>
    <definedName name="そ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ぞ">#REF!</definedName>
    <definedName name="そうか" localSheetId="2">#REF!</definedName>
    <definedName name="そうか" localSheetId="12">#REF!</definedName>
    <definedName name="そうか" localSheetId="5">#N/A</definedName>
    <definedName name="そうか" localSheetId="0">#REF!</definedName>
    <definedName name="そうか">#REF!</definedName>
    <definedName name="そうかつ">#REF!</definedName>
    <definedName name="ｿｳｺﾞｳｶｾﾂ">#REF!</definedName>
    <definedName name="ぞうせい１」" hidden="1">{"'内訳書'!$A$1:$O$28"}</definedName>
    <definedName name="ソート実行" localSheetId="2">#REF!</definedName>
    <definedName name="ソート実行" localSheetId="12">#REF!</definedName>
    <definedName name="ソート実行">#REF!</definedName>
    <definedName name="ソート範囲" localSheetId="2">#REF!</definedName>
    <definedName name="ソート範囲" localSheetId="12">#REF!</definedName>
    <definedName name="ソート範囲">#REF!</definedName>
    <definedName name="そた">#REF!</definedName>
    <definedName name="その">#REF!</definedName>
    <definedName name="そのおお">#REF!</definedName>
    <definedName name="その他" localSheetId="9">#REF!</definedName>
    <definedName name="その他">#REF!</definedName>
    <definedName name="その他_BK">#REF!</definedName>
    <definedName name="その他_CV">#REF!</definedName>
    <definedName name="その他_PK">#REF!</definedName>
    <definedName name="その他_ｺﾝｾﾝﾄ">#REF!</definedName>
    <definedName name="その他_照明">#REF!</definedName>
    <definedName name="その他_制御盤">#REF!</definedName>
    <definedName name="その他_接続材">#REF!</definedName>
    <definedName name="その他_電線">#REF!</definedName>
    <definedName name="その他_電線管">#REF!</definedName>
    <definedName name="その他１">#REF!</definedName>
    <definedName name="その他3">#REF!</definedName>
    <definedName name="その他ﾒﾆｭｰ" localSheetId="2">#REF!</definedName>
    <definedName name="その他ﾒﾆｭｰ" localSheetId="12">#REF!</definedName>
    <definedName name="その他ﾒﾆｭｰ">#REF!</definedName>
    <definedName name="その他器具" localSheetId="2">#REF!</definedName>
    <definedName name="その他器具" localSheetId="12">#REF!</definedName>
    <definedName name="その他器具">#REF!</definedName>
    <definedName name="その他機械">#REF!</definedName>
    <definedName name="その他工事" localSheetId="9">#REF!</definedName>
    <definedName name="その他工事">#REF!</definedName>
    <definedName name="その他工事変">#REF!</definedName>
    <definedName name="その他電線">#N/A</definedName>
    <definedName name="その他率" localSheetId="9">#REF!</definedName>
    <definedName name="その他率">#REF!</definedName>
    <definedName name="そも">#REF!</definedName>
    <definedName name="そんそ">#REF!</definedName>
    <definedName name="タ">#REF!</definedName>
    <definedName name="た">#REF!</definedName>
    <definedName name="だ">#REF!</definedName>
    <definedName name="だｓｄｚｘ" localSheetId="2">#REF!</definedName>
    <definedName name="だｓｄｚｘ" localSheetId="12">#REF!</definedName>
    <definedName name="だｓｄｚｘ">#REF!</definedName>
    <definedName name="だいＫ">#REF!</definedName>
    <definedName name="ﾀﾞｲｸﾃﾏ">#REF!</definedName>
    <definedName name="ﾀﾞｲﾃｯｸ" localSheetId="2">#REF!</definedName>
    <definedName name="ﾀﾞｲﾃｯｸ" localSheetId="0">#REF!</definedName>
    <definedName name="ﾀﾞｲﾃｯｸ">#REF!</definedName>
    <definedName name="タイトル" localSheetId="2">#REF!</definedName>
    <definedName name="タイトル" localSheetId="12">#REF!</definedName>
    <definedName name="タイトル" localSheetId="5">#REF!</definedName>
    <definedName name="タイトル">#REF!</definedName>
    <definedName name="タイトル_8" localSheetId="12">#REF!</definedName>
    <definedName name="タイトル_8">#REF!</definedName>
    <definedName name="ﾀｲﾄﾙA1" localSheetId="2">#REF!</definedName>
    <definedName name="ﾀｲﾄﾙA1" localSheetId="12">#REF!</definedName>
    <definedName name="ﾀｲﾄﾙA1" localSheetId="0">#REF!</definedName>
    <definedName name="ﾀｲﾄﾙA1">#REF!</definedName>
    <definedName name="タイトルのフォントサイズ">#REF!</definedName>
    <definedName name="ﾀｲﾄﾙ機械掘削工">#REF!</definedName>
    <definedName name="ﾀｲﾄﾙ行" localSheetId="2">#REF!</definedName>
    <definedName name="ﾀｲﾄﾙ行" localSheetId="12">#REF!</definedName>
    <definedName name="ﾀｲﾄﾙ行" localSheetId="9">#REF!</definedName>
    <definedName name="ﾀｲﾄﾙ行" localSheetId="0">#REF!</definedName>
    <definedName name="ﾀｲﾄﾙ行">#REF!</definedName>
    <definedName name="ﾀｲﾄﾙ列">#REF!</definedName>
    <definedName name="タイヤローラ_8_20t">#REF!</definedName>
    <definedName name="タイヤローラ供用日損料">#REF!</definedName>
    <definedName name="タイヤローラ供用日損料の出所">#REF!</definedName>
    <definedName name="タイヤ損耗費_10t良好">#REF!</definedName>
    <definedName name="タイヤ損耗費_2t良好">#REF!</definedName>
    <definedName name="タイヤ損耗費_4t良好">#REF!</definedName>
    <definedName name="タイヤ損耗費１０ｔ">#REF!</definedName>
    <definedName name="タイヤ損耗費１０ｔの出所">#REF!</definedName>
    <definedName name="タイヤ損耗費２ｔ">#REF!</definedName>
    <definedName name="タイヤ損耗費２ｔの出所">#REF!</definedName>
    <definedName name="タイヤ損耗費４ｔ">#REF!</definedName>
    <definedName name="タイヤ損耗費４ｔの出所">#REF!</definedName>
    <definedName name="タイル" localSheetId="5">#REF!</definedName>
    <definedName name="タイル">#REF!</definedName>
    <definedName name="タイル_8">#REF!</definedName>
    <definedName name="ﾀｲﾙ･左官工事計">#REF!</definedName>
    <definedName name="タイル工" localSheetId="2">#REF!</definedName>
    <definedName name="タイル工" localSheetId="12">#REF!</definedName>
    <definedName name="タイル工" localSheetId="9">#REF!</definedName>
    <definedName name="タイル工" localSheetId="0">#REF!</definedName>
    <definedName name="タイル工">#REF!</definedName>
    <definedName name="タイル工事" localSheetId="2">#REF!</definedName>
    <definedName name="タイル工事" localSheetId="12">#REF!</definedName>
    <definedName name="タイル工事" localSheetId="5">#N/A</definedName>
    <definedName name="タイル工事">#REF!</definedName>
    <definedName name="タイル工事変">#REF!</definedName>
    <definedName name="ダウと９８" localSheetId="9">#REF!</definedName>
    <definedName name="ダウと９８">#REF!</definedName>
    <definedName name="ﾀﾞｸﾄ" localSheetId="2">#REF!</definedName>
    <definedName name="ﾀﾞｸﾄ" localSheetId="12">#REF!</definedName>
    <definedName name="ダクト" localSheetId="9">#REF!</definedName>
    <definedName name="ﾀﾞｸﾄ" localSheetId="5">#N/A</definedName>
    <definedName name="ダクト">#REF!</definedName>
    <definedName name="ダクト１" localSheetId="9">#REF!</definedName>
    <definedName name="ダクト１">#REF!</definedName>
    <definedName name="ダクト１０" localSheetId="9">#REF!</definedName>
    <definedName name="ダクト１０">#REF!</definedName>
    <definedName name="ダクト１１１" localSheetId="9">#REF!</definedName>
    <definedName name="ダクト１１１">#REF!</definedName>
    <definedName name="ダクト１２３" localSheetId="9">#REF!</definedName>
    <definedName name="ダクト１２３">#REF!</definedName>
    <definedName name="ダクト１３" localSheetId="9">#REF!</definedName>
    <definedName name="ダクト１３">#REF!</definedName>
    <definedName name="ダクト１４" localSheetId="9">#REF!</definedName>
    <definedName name="ダクト１４">#REF!</definedName>
    <definedName name="ダクト１５" localSheetId="9">#REF!</definedName>
    <definedName name="ダクト１５">#REF!</definedName>
    <definedName name="ダクト１６" localSheetId="9">#REF!</definedName>
    <definedName name="ダクト１６">#REF!</definedName>
    <definedName name="ダクト１７" localSheetId="9">#REF!</definedName>
    <definedName name="ダクト１７">#REF!</definedName>
    <definedName name="ダクト１８" localSheetId="9">#REF!</definedName>
    <definedName name="ダクト１８">#REF!</definedName>
    <definedName name="ダクト１９" localSheetId="9">#REF!</definedName>
    <definedName name="ダクト１９">#REF!</definedName>
    <definedName name="ダクト２" localSheetId="9">#REF!</definedName>
    <definedName name="ダクト２">#REF!</definedName>
    <definedName name="ダクト２０" localSheetId="9">#REF!</definedName>
    <definedName name="ダクト２０">#REF!</definedName>
    <definedName name="ダクト２１" localSheetId="9">#REF!</definedName>
    <definedName name="ダクト２１">#REF!</definedName>
    <definedName name="ダクト２２" localSheetId="9">#REF!</definedName>
    <definedName name="ダクト２２">#REF!</definedName>
    <definedName name="ダクト２３" localSheetId="9">#REF!</definedName>
    <definedName name="ダクト２３">#REF!</definedName>
    <definedName name="ダクト２４" localSheetId="9">#REF!</definedName>
    <definedName name="ダクト２４">#REF!</definedName>
    <definedName name="ダクト２５" localSheetId="9">#REF!</definedName>
    <definedName name="ダクト２５">#REF!</definedName>
    <definedName name="ダクト２６" localSheetId="9">#REF!</definedName>
    <definedName name="ダクト２６">#REF!</definedName>
    <definedName name="ダクト２７" localSheetId="9">#REF!</definedName>
    <definedName name="ダクト２７">#REF!</definedName>
    <definedName name="ダクト２８" localSheetId="9">#REF!</definedName>
    <definedName name="ダクト２８">#REF!</definedName>
    <definedName name="ダクト２９" localSheetId="9">#REF!</definedName>
    <definedName name="ダクト２９">#REF!</definedName>
    <definedName name="ダクト３" localSheetId="9">#REF!</definedName>
    <definedName name="ダクト３">#REF!</definedName>
    <definedName name="ダクト３０" localSheetId="9">#REF!</definedName>
    <definedName name="ダクト３０">#REF!</definedName>
    <definedName name="ダクト３１" localSheetId="9">#REF!</definedName>
    <definedName name="ダクト３１">#REF!</definedName>
    <definedName name="ダクト３３" localSheetId="9">#REF!</definedName>
    <definedName name="ダクト３３">#REF!</definedName>
    <definedName name="ダクト３４" localSheetId="9">#REF!</definedName>
    <definedName name="ダクト３４">#REF!</definedName>
    <definedName name="ダクト３５" localSheetId="9">#REF!</definedName>
    <definedName name="ダクト３５">#REF!</definedName>
    <definedName name="ダクト３６" localSheetId="9">#REF!</definedName>
    <definedName name="ダクト３６">#REF!</definedName>
    <definedName name="ダクト３７" localSheetId="9">#REF!</definedName>
    <definedName name="ダクト３７">#REF!</definedName>
    <definedName name="ダクト３８" localSheetId="9">#REF!</definedName>
    <definedName name="ダクト３８">#REF!</definedName>
    <definedName name="ダクト４" localSheetId="9">#REF!</definedName>
    <definedName name="ダクト４">#REF!</definedName>
    <definedName name="ダクト４０" localSheetId="9">#REF!</definedName>
    <definedName name="ダクト４０">#REF!</definedName>
    <definedName name="ダクト４１" localSheetId="9">#REF!</definedName>
    <definedName name="ダクト４１">#REF!</definedName>
    <definedName name="ダクト４２" localSheetId="9">#REF!</definedName>
    <definedName name="ダクト４２">#REF!</definedName>
    <definedName name="だくと４２" localSheetId="9">#REF!</definedName>
    <definedName name="だくと４２">#REF!</definedName>
    <definedName name="だくと４３" localSheetId="9">#REF!</definedName>
    <definedName name="だくと４３">#REF!</definedName>
    <definedName name="だくと４４" localSheetId="9">#REF!</definedName>
    <definedName name="だくと４４">#REF!</definedName>
    <definedName name="だくと４５" localSheetId="9">#REF!</definedName>
    <definedName name="だくと４５">#REF!</definedName>
    <definedName name="だくと４６" localSheetId="9">#REF!</definedName>
    <definedName name="だくと４６">#REF!</definedName>
    <definedName name="だくと４７" localSheetId="9">#REF!</definedName>
    <definedName name="だくと４７">#REF!</definedName>
    <definedName name="だくと４８" localSheetId="9">#REF!</definedName>
    <definedName name="だくと４８">#REF!</definedName>
    <definedName name="だくと４９" localSheetId="9">#REF!</definedName>
    <definedName name="だくと４９">#REF!</definedName>
    <definedName name="ダクト５" localSheetId="9">#REF!</definedName>
    <definedName name="ダクト５">#REF!</definedName>
    <definedName name="だくと５０" localSheetId="9">#REF!</definedName>
    <definedName name="だくと５０">#REF!</definedName>
    <definedName name="だくと５１" localSheetId="9">#REF!</definedName>
    <definedName name="だくと５１">#REF!</definedName>
    <definedName name="だくと５２" localSheetId="9">#REF!</definedName>
    <definedName name="だくと５２">#REF!</definedName>
    <definedName name="だくと５３" localSheetId="9">#REF!</definedName>
    <definedName name="だくと５３">#REF!</definedName>
    <definedName name="だくと５４" localSheetId="9">#REF!</definedName>
    <definedName name="だくと５４">#REF!</definedName>
    <definedName name="だくと５５" localSheetId="9">#REF!</definedName>
    <definedName name="だくと５５">#REF!</definedName>
    <definedName name="だくと５６" localSheetId="9">#REF!</definedName>
    <definedName name="だくと５６">#REF!</definedName>
    <definedName name="だくと５７" localSheetId="9">#REF!</definedName>
    <definedName name="だくと５７">#REF!</definedName>
    <definedName name="だくと５８" localSheetId="9">#REF!</definedName>
    <definedName name="だくと５８">#REF!</definedName>
    <definedName name="ダクト５９" localSheetId="9">#REF!</definedName>
    <definedName name="ダクト５９">#REF!</definedName>
    <definedName name="ダクト６" localSheetId="9">#REF!</definedName>
    <definedName name="ダクト６">#REF!</definedName>
    <definedName name="だくと６０" localSheetId="9">#REF!</definedName>
    <definedName name="だくと６０">#REF!</definedName>
    <definedName name="ダクト７" localSheetId="9">#REF!</definedName>
    <definedName name="ダクト７">#REF!</definedName>
    <definedName name="ダクト８" localSheetId="9">#REF!</definedName>
    <definedName name="ダクト８">#REF!</definedName>
    <definedName name="だくと８０" localSheetId="9">#REF!</definedName>
    <definedName name="だくと８０">#REF!</definedName>
    <definedName name="だくと８２" localSheetId="9">#REF!</definedName>
    <definedName name="だくと８２">#REF!</definedName>
    <definedName name="だくと８３" localSheetId="9">#REF!</definedName>
    <definedName name="だくと８３">#REF!</definedName>
    <definedName name="ダクト８５" localSheetId="9">#REF!</definedName>
    <definedName name="ダクト８５">#REF!</definedName>
    <definedName name="ダクト８６" localSheetId="9">#REF!</definedName>
    <definedName name="ダクト８６">#REF!</definedName>
    <definedName name="ダクト８７" localSheetId="9">#REF!</definedName>
    <definedName name="ダクト８７">#REF!</definedName>
    <definedName name="ダクト８８" localSheetId="9">#REF!</definedName>
    <definedName name="ダクト８８">#REF!</definedName>
    <definedName name="ダクト89" localSheetId="9">#REF!</definedName>
    <definedName name="ダクト89">#REF!</definedName>
    <definedName name="ダクト９" localSheetId="9">#REF!</definedName>
    <definedName name="ダクト９">#REF!</definedName>
    <definedName name="ダクト９０" localSheetId="9">#REF!</definedName>
    <definedName name="ダクト９０">#REF!</definedName>
    <definedName name="ダクト９１" localSheetId="9">#REF!</definedName>
    <definedName name="ダクト９１">#REF!</definedName>
    <definedName name="ダクト９２" localSheetId="9">#REF!</definedName>
    <definedName name="ダクト９２">#REF!</definedName>
    <definedName name="だくと９３" localSheetId="9">#REF!</definedName>
    <definedName name="だくと９３">#REF!</definedName>
    <definedName name="ダクト９３９" localSheetId="9">#REF!</definedName>
    <definedName name="ダクト９３９">#REF!</definedName>
    <definedName name="ダクト９４" localSheetId="9">#REF!</definedName>
    <definedName name="ダクト９４">#REF!</definedName>
    <definedName name="ダクト９５" localSheetId="9">#REF!</definedName>
    <definedName name="ダクト９５">#REF!</definedName>
    <definedName name="ダクト９６" localSheetId="9">#REF!</definedName>
    <definedName name="ダクト９６">#REF!</definedName>
    <definedName name="ダクト９７" localSheetId="9">#REF!</definedName>
    <definedName name="ダクト９７">#REF!</definedName>
    <definedName name="ダクト９８" localSheetId="9">#REF!</definedName>
    <definedName name="ダクト９８">#REF!</definedName>
    <definedName name="ダクト９９" localSheetId="9">#REF!</definedName>
    <definedName name="ダクト９９">#REF!</definedName>
    <definedName name="ﾀﾞｸﾄ厚">#REF!</definedName>
    <definedName name="ダクト工" localSheetId="2">#REF!</definedName>
    <definedName name="ダクト工" localSheetId="12">#REF!</definedName>
    <definedName name="ダクト工" localSheetId="9">#REF!</definedName>
    <definedName name="ダクト工">#REF!</definedName>
    <definedName name="ダクト小計">#REF!</definedName>
    <definedName name="ダクト設備">#REF!</definedName>
    <definedName name="ダクト複単" localSheetId="9">#REF!</definedName>
    <definedName name="ダクト複単">#REF!</definedName>
    <definedName name="ダク路と１００" localSheetId="9">#REF!</definedName>
    <definedName name="ダク路と１００">#REF!</definedName>
    <definedName name="だだｄ" hidden="1">{"51-2代価表",#N/A,FALSE,"51-2衛生集計";"51-2一覧表",#N/A,FALSE,"51-2衛生集計"}</definedName>
    <definedName name="だだあｓｄ" localSheetId="2">#REF!</definedName>
    <definedName name="だだあｓｄ" localSheetId="12">#REF!</definedName>
    <definedName name="だだあｓｄ" localSheetId="5">#REF!</definedName>
    <definedName name="だだあｓｄ">#REF!</definedName>
    <definedName name="だだだだだだだだだだだＤ">#REF!</definedName>
    <definedName name="タタミ工" localSheetId="2">#REF!</definedName>
    <definedName name="タタミ工" localSheetId="12">#REF!</definedName>
    <definedName name="タタミ工" localSheetId="9">#REF!</definedName>
    <definedName name="タタミ工" localSheetId="0">#REF!</definedName>
    <definedName name="タタミ工">#REF!</definedName>
    <definedName name="タチ">#REF!</definedName>
    <definedName name="たちつて">#REF!</definedName>
    <definedName name="だっだ" localSheetId="12">#REF!</definedName>
    <definedName name="だっだ" localSheetId="0">#REF!</definedName>
    <definedName name="だっだ">#REF!</definedName>
    <definedName name="だて">#REF!</definedName>
    <definedName name="たてがた" localSheetId="2" hidden="1">{"'内訳書'!$A$1:$O$28"}</definedName>
    <definedName name="たてがた" localSheetId="12" hidden="1">{"'内訳書'!$A$1:$O$28"}</definedName>
    <definedName name="たてがた" localSheetId="5" hidden="1">{"'内訳書'!$A$1:$O$28"}</definedName>
    <definedName name="たてがた" localSheetId="0" hidden="1">{"'内訳書'!$A$1:$O$28"}</definedName>
    <definedName name="たてがた" hidden="1">{"'内訳書'!$A$1:$O$28"}</definedName>
    <definedName name="ﾀﾃｸﾞｶﾅﾓﾉ">#REF!</definedName>
    <definedName name="たふ" localSheetId="2">#REF!</definedName>
    <definedName name="たふ" localSheetId="12">#REF!</definedName>
    <definedName name="たふ">#REF!</definedName>
    <definedName name="ﾀﾞﾐｰ" localSheetId="9">#REF!</definedName>
    <definedName name="ﾀﾞﾐｰ">#REF!</definedName>
    <definedName name="ﾀﾞﾑｳｪｰﾀｰ工事">#REF!</definedName>
    <definedName name="ﾀﾞﾑｳｴｰﾀﾞｰ工事変">#REF!</definedName>
    <definedName name="ため桝">#REF!</definedName>
    <definedName name="タンパ_供用日当り">#REF!</definedName>
    <definedName name="タンパ_日当り">#REF!</definedName>
    <definedName name="ダンパー_掛率">#REF!</definedName>
    <definedName name="ﾀﾝﾊﾟｰ運転舗装用" localSheetId="2">#REF!</definedName>
    <definedName name="ﾀﾝﾊﾟｰ運転舗装用" localSheetId="12">#REF!</definedName>
    <definedName name="ﾀﾝﾊﾟｰ運転舗装用">#REF!</definedName>
    <definedName name="ﾀﾝﾊﾟｰ運転舗装用_11" localSheetId="2">#REF!</definedName>
    <definedName name="ﾀﾝﾊﾟｰ運転舗装用_11" localSheetId="12">#REF!</definedName>
    <definedName name="ﾀﾝﾊﾟｰ運転舗装用_11">#REF!</definedName>
    <definedName name="ﾀﾝﾊﾟｰ運転舗装用_12" localSheetId="2">#REF!</definedName>
    <definedName name="ﾀﾝﾊﾟｰ運転舗装用_12" localSheetId="12">#REF!</definedName>
    <definedName name="ﾀﾝﾊﾟｰ運転舗装用_12">#REF!</definedName>
    <definedName name="ﾀﾝﾊﾟｰ運転舗装用_13" localSheetId="2">#REF!</definedName>
    <definedName name="ﾀﾝﾊﾟｰ運転舗装用_13" localSheetId="12">#REF!</definedName>
    <definedName name="ﾀﾝﾊﾟｰ運転舗装用_13">#REF!</definedName>
    <definedName name="ﾀﾝﾊﾟｰ運転舗装用_4" localSheetId="2">#REF!</definedName>
    <definedName name="ﾀﾝﾊﾟｰ運転舗装用_4" localSheetId="12">#REF!</definedName>
    <definedName name="ﾀﾝﾊﾟｰ運転舗装用_4">#REF!</definedName>
    <definedName name="ﾀﾝﾊﾟｰ運転埋戻用" localSheetId="2">#REF!</definedName>
    <definedName name="ﾀﾝﾊﾟｰ運転埋戻用" localSheetId="12">#REF!</definedName>
    <definedName name="ﾀﾝﾊﾟｰ運転埋戻用">#REF!</definedName>
    <definedName name="ﾀﾝﾊﾟｰ運転埋戻用_11" localSheetId="2">#REF!</definedName>
    <definedName name="ﾀﾝﾊﾟｰ運転埋戻用_11" localSheetId="12">#REF!</definedName>
    <definedName name="ﾀﾝﾊﾟｰ運転埋戻用_11">#REF!</definedName>
    <definedName name="ﾀﾝﾊﾟｰ運転埋戻用_12" localSheetId="2">#REF!</definedName>
    <definedName name="ﾀﾝﾊﾟｰ運転埋戻用_12" localSheetId="12">#REF!</definedName>
    <definedName name="ﾀﾝﾊﾟｰ運転埋戻用_12">#REF!</definedName>
    <definedName name="ﾀﾝﾊﾟｰ運転埋戻用_13" localSheetId="2">#REF!</definedName>
    <definedName name="ﾀﾝﾊﾟｰ運転埋戻用_13" localSheetId="12">#REF!</definedName>
    <definedName name="ﾀﾝﾊﾟｰ運転埋戻用_13">#REF!</definedName>
    <definedName name="ﾀﾝﾊﾟｰ運転埋戻用_4" localSheetId="2">#REF!</definedName>
    <definedName name="ﾀﾝﾊﾟｰ運転埋戻用_4" localSheetId="12">#REF!</definedName>
    <definedName name="ﾀﾝﾊﾟｰ運転埋戻用_4">#REF!</definedName>
    <definedName name="ﾀﾝﾊﾟｰ運転路盤用" localSheetId="2">#REF!</definedName>
    <definedName name="ﾀﾝﾊﾟｰ運転路盤用" localSheetId="12">#REF!</definedName>
    <definedName name="ﾀﾝﾊﾟｰ運転路盤用">#REF!</definedName>
    <definedName name="ﾀﾝﾊﾟｰ運転路盤用_11" localSheetId="2">#REF!</definedName>
    <definedName name="ﾀﾝﾊﾟｰ運転路盤用_11" localSheetId="12">#REF!</definedName>
    <definedName name="ﾀﾝﾊﾟｰ運転路盤用_11">#REF!</definedName>
    <definedName name="ﾀﾝﾊﾟｰ運転路盤用_12" localSheetId="2">#REF!</definedName>
    <definedName name="ﾀﾝﾊﾟｰ運転路盤用_12" localSheetId="12">#REF!</definedName>
    <definedName name="ﾀﾝﾊﾟｰ運転路盤用_12">#REF!</definedName>
    <definedName name="ﾀﾝﾊﾟｰ運転路盤用_13" localSheetId="2">#REF!</definedName>
    <definedName name="ﾀﾝﾊﾟｰ運転路盤用_13" localSheetId="12">#REF!</definedName>
    <definedName name="ﾀﾝﾊﾟｰ運転路盤用_13">#REF!</definedName>
    <definedName name="ﾀﾝﾊﾟｰ運転路盤用_4" localSheetId="2">#REF!</definedName>
    <definedName name="ﾀﾝﾊﾟｰ運転路盤用_4" localSheetId="12">#REF!</definedName>
    <definedName name="ﾀﾝﾊﾟｰ運転路盤用_4">#REF!</definedName>
    <definedName name="タンパ運転工締固め日">#REF!</definedName>
    <definedName name="タンパ運転工締固め日の番号">#REF!</definedName>
    <definedName name="タンパ供用日損料">#REF!</definedName>
    <definedName name="タンパ供用日損料の出所">#REF!</definedName>
    <definedName name="タンパ賃料">#REF!</definedName>
    <definedName name="タンパ賃料の出所">#REF!</definedName>
    <definedName name="タンパ締固め工埋戻">#REF!</definedName>
    <definedName name="タンパ締固め工埋戻の番号">#REF!</definedName>
    <definedName name="タンパ日損料">#REF!</definedName>
    <definedName name="タンパ日損料の出所">#REF!</definedName>
    <definedName name="ダンプ１０ｔ供用日損料">#REF!</definedName>
    <definedName name="ダンプ１０ｔ供用日損料の出所">#REF!</definedName>
    <definedName name="ダンプ２ｔ供用日損料">#REF!</definedName>
    <definedName name="ダンプ２ｔ供用日損料の出所">#REF!</definedName>
    <definedName name="ダンプ４ｔ供用日損料">#REF!</definedName>
    <definedName name="ダンプ４ｔ供用日損料の出所">#REF!</definedName>
    <definedName name="ﾀﾞﾝﾌﾟﾄﾗｯｸ10t">#REF!</definedName>
    <definedName name="ﾀﾞﾝﾌﾟﾄﾗｯｸ11t車" localSheetId="2">#REF!</definedName>
    <definedName name="ﾀﾞﾝﾌﾟﾄﾗｯｸ11t車" localSheetId="12">#REF!</definedName>
    <definedName name="ﾀﾞﾝﾌﾟﾄﾗｯｸ11t車">#REF!</definedName>
    <definedName name="ﾀﾞﾝﾌﾟﾄﾗｯｸ11t車_11" localSheetId="2">#REF!</definedName>
    <definedName name="ﾀﾞﾝﾌﾟﾄﾗｯｸ11t車_11" localSheetId="12">#REF!</definedName>
    <definedName name="ﾀﾞﾝﾌﾟﾄﾗｯｸ11t車_11">#REF!</definedName>
    <definedName name="ﾀﾞﾝﾌﾟﾄﾗｯｸ11t車_12" localSheetId="2">#REF!</definedName>
    <definedName name="ﾀﾞﾝﾌﾟﾄﾗｯｸ11t車_12" localSheetId="12">#REF!</definedName>
    <definedName name="ﾀﾞﾝﾌﾟﾄﾗｯｸ11t車_12">#REF!</definedName>
    <definedName name="ﾀﾞﾝﾌﾟﾄﾗｯｸ11t車_13" localSheetId="2">#REF!</definedName>
    <definedName name="ﾀﾞﾝﾌﾟﾄﾗｯｸ11t車_13" localSheetId="12">#REF!</definedName>
    <definedName name="ﾀﾞﾝﾌﾟﾄﾗｯｸ11t車_13">#REF!</definedName>
    <definedName name="ﾀﾞﾝﾌﾟﾄﾗｯｸ11t車_4" localSheetId="2">#REF!</definedName>
    <definedName name="ﾀﾞﾝﾌﾟﾄﾗｯｸ11t車_4" localSheetId="12">#REF!</definedName>
    <definedName name="ﾀﾞﾝﾌﾟﾄﾗｯｸ11t車_4">#REF!</definedName>
    <definedName name="ﾀﾞﾝﾌﾟﾄﾗｯｸ2t">#REF!</definedName>
    <definedName name="ﾀﾞﾝﾌﾟﾄﾗｯｸ4t">#REF!</definedName>
    <definedName name="ﾀﾞﾝﾌﾟﾄﾗｯｸ4t車" localSheetId="2">#REF!</definedName>
    <definedName name="ﾀﾞﾝﾌﾟﾄﾗｯｸ4t車" localSheetId="12">#REF!</definedName>
    <definedName name="ﾀﾞﾝﾌﾟﾄﾗｯｸ4t車">#REF!</definedName>
    <definedName name="ﾀﾞﾝﾌﾟﾄﾗｯｸ4t車_11" localSheetId="2">#REF!</definedName>
    <definedName name="ﾀﾞﾝﾌﾟﾄﾗｯｸ4t車_11" localSheetId="12">#REF!</definedName>
    <definedName name="ﾀﾞﾝﾌﾟﾄﾗｯｸ4t車_11">#REF!</definedName>
    <definedName name="ﾀﾞﾝﾌﾟﾄﾗｯｸ4t車_12" localSheetId="2">#REF!</definedName>
    <definedName name="ﾀﾞﾝﾌﾟﾄﾗｯｸ4t車_12" localSheetId="12">#REF!</definedName>
    <definedName name="ﾀﾞﾝﾌﾟﾄﾗｯｸ4t車_12">#REF!</definedName>
    <definedName name="ﾀﾞﾝﾌﾟﾄﾗｯｸ4t車_13" localSheetId="2">#REF!</definedName>
    <definedName name="ﾀﾞﾝﾌﾟﾄﾗｯｸ4t車_13" localSheetId="12">#REF!</definedName>
    <definedName name="ﾀﾞﾝﾌﾟﾄﾗｯｸ4t車_13">#REF!</definedName>
    <definedName name="ﾀﾞﾝﾌﾟﾄﾗｯｸ4t車_4" localSheetId="2">#REF!</definedName>
    <definedName name="ﾀﾞﾝﾌﾟﾄﾗｯｸ4t車_4" localSheetId="12">#REF!</definedName>
    <definedName name="ﾀﾞﾝﾌﾟﾄﾗｯｸ4t車_4">#REF!</definedName>
    <definedName name="ダンプトラック運転工残土１０">#REF!</definedName>
    <definedName name="ダンプトラック運転工残土１０の番号">#REF!</definedName>
    <definedName name="チ">#REF!</definedName>
    <definedName name="ち">#REF!</definedName>
    <definedName name="ち1">#REF!</definedName>
    <definedName name="ﾁ44" localSheetId="2">#REF!</definedName>
    <definedName name="ﾁ44" localSheetId="12">#REF!</definedName>
    <definedName name="ﾁ44" localSheetId="5">#N/A</definedName>
    <definedName name="ﾁ44">#REF!</definedName>
    <definedName name="ﾁ44_8" localSheetId="2">#REF!</definedName>
    <definedName name="ﾁ44_8" localSheetId="12">#REF!</definedName>
    <definedName name="ﾁ44_8">#REF!</definedName>
    <definedName name="ﾁ46">#N/A</definedName>
    <definedName name="ﾁA1">#REF!</definedName>
    <definedName name="ぢｓｊｓｋｓ">#REF!</definedName>
    <definedName name="ちこと" localSheetId="2">#REF!</definedName>
    <definedName name="ちこと" localSheetId="12">#REF!</definedName>
    <definedName name="ちこと" localSheetId="5">#REF!</definedName>
    <definedName name="ちこと" localSheetId="0">#REF!</definedName>
    <definedName name="ちこと">#REF!</definedName>
    <definedName name="チチ">#REF!</definedName>
    <definedName name="ちつ">#REF!</definedName>
    <definedName name="ちゅいｃｈｊｈ" localSheetId="9">#REF!</definedName>
    <definedName name="ちゅいｃｈｊｈ">#REF!</definedName>
    <definedName name="ﾁｮｸｾﾂｺｳｼﾞﾋｹｲ">#REF!</definedName>
    <definedName name="ちんでんち">#REF!</definedName>
    <definedName name="ツ">#REF!</definedName>
    <definedName name="つ">#REF!</definedName>
    <definedName name="っｄっｓ" localSheetId="9">#REF!</definedName>
    <definedName name="っｄっｓ">#REF!</definedName>
    <definedName name="つｇｈｊｇｊ" localSheetId="9">#REF!</definedName>
    <definedName name="つｇｈｊｇｊ">#REF!</definedName>
    <definedName name="っｇｓｇ" localSheetId="9">#REF!</definedName>
    <definedName name="っｇｓｇ">#REF!</definedName>
    <definedName name="っｇｗ" localSheetId="2">#REF!</definedName>
    <definedName name="っｇｗ" localSheetId="12">#REF!</definedName>
    <definedName name="っｇｗ" localSheetId="5">#REF!</definedName>
    <definedName name="っｇｗ" localSheetId="0">#REF!</definedName>
    <definedName name="っｇｗ">#REF!</definedName>
    <definedName name="っｈｙ" localSheetId="9">#REF!</definedName>
    <definedName name="っｈｙ">#REF!</definedName>
    <definedName name="っｊｔｒ" localSheetId="9">#REF!</definedName>
    <definedName name="っｊｔｒ">#REF!</definedName>
    <definedName name="っｊｔｒｊ" localSheetId="9">#REF!</definedName>
    <definedName name="っｊｔｒｊ">#N/A</definedName>
    <definedName name="っｊｙｋ" localSheetId="9">#REF!</definedName>
    <definedName name="っｊｙｋ">#N/A</definedName>
    <definedName name="っｋ">#REF!</definedName>
    <definedName name="っｋｈｃｋｈ" localSheetId="9">#REF!</definedName>
    <definedName name="っｋｈｃｋｈ">#N/A</definedName>
    <definedName name="っｍ" localSheetId="2" hidden="1">{"'内訳書'!$A$1:$O$28"}</definedName>
    <definedName name="っｍ" localSheetId="12" hidden="1">{"'内訳書'!$A$1:$O$28"}</definedName>
    <definedName name="っｍ" localSheetId="5" hidden="1">{"'内訳書'!$A$1:$O$28"}</definedName>
    <definedName name="っｍ" localSheetId="0" hidden="1">{"'内訳書'!$A$1:$O$28"}</definedName>
    <definedName name="っｍ" hidden="1">{"'内訳書'!$A$1:$O$28"}</definedName>
    <definedName name="っｒ２２２" localSheetId="2">#REF!</definedName>
    <definedName name="っｒ２２２">#REF!</definedName>
    <definedName name="っｓ" localSheetId="2">#REF!</definedName>
    <definedName name="っｓ">#REF!</definedName>
    <definedName name="っｓｎ" localSheetId="9">#REF!</definedName>
    <definedName name="っｓｎ">#REF!</definedName>
    <definedName name="っｔｗｓｑ" localSheetId="2">#REF!</definedName>
    <definedName name="っｔｗｓｑ">#REF!</definedName>
    <definedName name="っｔｗｔｑ" localSheetId="2">#REF!</definedName>
    <definedName name="っｔｗｔｑ" localSheetId="12">#REF!</definedName>
    <definedName name="っｔｗｔｑ" localSheetId="5">#REF!</definedName>
    <definedName name="っｔｗｔｑ" localSheetId="0">#REF!</definedName>
    <definedName name="っｔｗｔｑ">#REF!</definedName>
    <definedName name="つｙｆｑあ" localSheetId="2">#REF!</definedName>
    <definedName name="つｙｆｑあ" localSheetId="12">#REF!</definedName>
    <definedName name="つｙｆｑあ" localSheetId="5">#REF!</definedName>
    <definedName name="つｙｆｑあ" localSheetId="0">#REF!</definedName>
    <definedName name="つｙｆｑあ">#REF!</definedName>
    <definedName name="っｚ" localSheetId="2">#REF!</definedName>
    <definedName name="っｚ" localSheetId="12">#REF!</definedName>
    <definedName name="っｚ" localSheetId="5">#REF!</definedName>
    <definedName name="っｚ" localSheetId="0">#REF!</definedName>
    <definedName name="っｚ">#REF!</definedName>
    <definedName name="っいぇいぇ" localSheetId="2">#REF!</definedName>
    <definedName name="っいぇいぇ" localSheetId="12">#REF!</definedName>
    <definedName name="っいぇいぇ" localSheetId="5">#REF!</definedName>
    <definedName name="っいぇいぇ" localSheetId="0">#REF!</definedName>
    <definedName name="っいぇいぇ">#REF!</definedName>
    <definedName name="つええ" localSheetId="9">#REF!</definedName>
    <definedName name="つええ">#N/A</definedName>
    <definedName name="っが" localSheetId="9">#REF!</definedName>
    <definedName name="っが">#N/A</definedName>
    <definedName name="っくｋｓｒ" localSheetId="9">#REF!</definedName>
    <definedName name="っくｋｓｒ">#N/A</definedName>
    <definedName name="っぐい" localSheetId="12">#REF!</definedName>
    <definedName name="っぐい" localSheetId="0">#REF!</definedName>
    <definedName name="っぐい">#REF!</definedName>
    <definedName name="っくっｋｈ" localSheetId="9">#REF!</definedName>
    <definedName name="っくっｋｈ">#REF!</definedName>
    <definedName name="っじゅ" localSheetId="9">#REF!</definedName>
    <definedName name="っじゅ">#N/A</definedName>
    <definedName name="っっｇ" localSheetId="2" hidden="1">{"'内訳書'!$A$1:$O$28"}</definedName>
    <definedName name="っっｇ" localSheetId="12" hidden="1">{"'内訳書'!$A$1:$O$28"}</definedName>
    <definedName name="っっｇ" localSheetId="5" hidden="1">{"'内訳書'!$A$1:$O$28"}</definedName>
    <definedName name="っっｇ" localSheetId="0" hidden="1">{"'内訳書'!$A$1:$O$28"}</definedName>
    <definedName name="っっｇ" hidden="1">{"'内訳書'!$A$1:$O$28"}</definedName>
    <definedName name="っっｇｓ" localSheetId="9">#REF!</definedName>
    <definedName name="っっｇｓ">#REF!</definedName>
    <definedName name="っっｈ" localSheetId="2" hidden="1">{"'内訳書'!$A$1:$O$28"}</definedName>
    <definedName name="っっｈ" localSheetId="12" hidden="1">{"'内訳書'!$A$1:$O$28"}</definedName>
    <definedName name="っっｈ" localSheetId="9" hidden="1">{"'内訳書'!$A$1:$O$28"}</definedName>
    <definedName name="っっｈ" localSheetId="5" hidden="1">{"'内訳書'!$A$1:$O$28"}</definedName>
    <definedName name="っっｈ" localSheetId="0" hidden="1">{"'内訳書'!$A$1:$O$28"}</definedName>
    <definedName name="っっｈ" hidden="1">{"'内訳書'!$A$1:$O$28"}</definedName>
    <definedName name="っっｊ" localSheetId="9">#REF!</definedName>
    <definedName name="っっｊ">#N/A</definedName>
    <definedName name="っっｊｔｙ" localSheetId="9">#REF!</definedName>
    <definedName name="っっｊｔｙ">#N/A</definedName>
    <definedName name="っっｋ" localSheetId="9">#REF!</definedName>
    <definedName name="っっｋ">#REF!</definedName>
    <definedName name="っっｍ" localSheetId="2" hidden="1">{"'内訳書'!$A$1:$O$28"}</definedName>
    <definedName name="っっｍ" localSheetId="12" hidden="1">{"'内訳書'!$A$1:$O$28"}</definedName>
    <definedName name="っっｍ" localSheetId="5" hidden="1">{"'内訳書'!$A$1:$O$28"}</definedName>
    <definedName name="っっｍ" localSheetId="0" hidden="1">{"'内訳書'!$A$1:$O$28"}</definedName>
    <definedName name="っっｍ" hidden="1">{"'内訳書'!$A$1:$O$28"}</definedName>
    <definedName name="っっｒ" localSheetId="2">#REF!</definedName>
    <definedName name="っっｒ" localSheetId="9">#REF!</definedName>
    <definedName name="っっｒ">#REF!</definedName>
    <definedName name="っっｔ">#REF!</definedName>
    <definedName name="っっｗ">#REF!</definedName>
    <definedName name="っっｙ" localSheetId="9">#REF!</definedName>
    <definedName name="っっｙ">#REF!</definedName>
    <definedName name="っっｙｒ" localSheetId="9">#REF!</definedName>
    <definedName name="っっｙｒ">#REF!</definedName>
    <definedName name="っっｚ" localSheetId="2">#REF!</definedName>
    <definedName name="っっｚ" localSheetId="5">#REF!</definedName>
    <definedName name="っっｚ">#REF!</definedName>
    <definedName name="っつぁ" localSheetId="2">#REF!</definedName>
    <definedName name="っつぁ">#REF!</definedName>
    <definedName name="っっっｇ" localSheetId="9">#REF!</definedName>
    <definedName name="っっっｇ">#N/A</definedName>
    <definedName name="っっっｈ" localSheetId="2">#REF!</definedName>
    <definedName name="っっっｈ">#REF!</definedName>
    <definedName name="っっっっｈ" localSheetId="2">#REF!</definedName>
    <definedName name="っっっっｈ">#REF!</definedName>
    <definedName name="つつつつつ" localSheetId="2">#REF!</definedName>
    <definedName name="つつつつつ" localSheetId="12">#REF!</definedName>
    <definedName name="つつつつつ" localSheetId="5">#REF!</definedName>
    <definedName name="つつつつつ" localSheetId="0">#REF!</definedName>
    <definedName name="つつつつつ">#REF!</definedName>
    <definedName name="っっっっっｙ" localSheetId="2" hidden="1">#REF!</definedName>
    <definedName name="っっっっっｙ" localSheetId="12" hidden="1">#REF!</definedName>
    <definedName name="っっっっっｙ" localSheetId="0" hidden="1">#REF!</definedName>
    <definedName name="っっっっっｙ" hidden="1">#REF!</definedName>
    <definedName name="っっっっば" localSheetId="2">#REF!</definedName>
    <definedName name="っっっっば" localSheetId="12">#REF!</definedName>
    <definedName name="っっっっば" localSheetId="0">#REF!</definedName>
    <definedName name="っっっっば">#REF!</definedName>
    <definedName name="って">#REF!</definedName>
    <definedName name="ツテ">#REF!</definedName>
    <definedName name="っふぇｗｆ" localSheetId="9">#REF!</definedName>
    <definedName name="っふぇｗｆ">#N/A</definedName>
    <definedName name="テ">#REF!</definedName>
    <definedName name="て" localSheetId="2">#REF!</definedName>
    <definedName name="て" localSheetId="12">#REF!</definedName>
    <definedName name="て" localSheetId="0">#REF!</definedName>
    <definedName name="て">#REF!</definedName>
    <definedName name="で">#REF!</definedName>
    <definedName name="でＮ" hidden="1">#REF!</definedName>
    <definedName name="ていす">#REF!</definedName>
    <definedName name="てえｒてて" localSheetId="2">#REF!</definedName>
    <definedName name="てえｒてて">#REF!</definedName>
    <definedName name="てええ" localSheetId="2">#REF!</definedName>
    <definedName name="てええ">#REF!</definedName>
    <definedName name="ﾃﾞｰﾀ" localSheetId="2">#REF!</definedName>
    <definedName name="ﾃﾞｰﾀ" localSheetId="12">#REF!</definedName>
    <definedName name="ﾃﾞｰﾀ" localSheetId="0">#REF!</definedName>
    <definedName name="データ">#REF!</definedName>
    <definedName name="データーの入力">#REF!</definedName>
    <definedName name="データーを印刷">#REF!</definedName>
    <definedName name="データーを呼出">#REF!</definedName>
    <definedName name="データーを新規">#REF!</definedName>
    <definedName name="データーを保存">#REF!</definedName>
    <definedName name="データエリア" localSheetId="2">#REF!</definedName>
    <definedName name="データエリア" localSheetId="12">#REF!</definedName>
    <definedName name="データエリア" localSheetId="0">#REF!</definedName>
    <definedName name="データエリア">#REF!</definedName>
    <definedName name="データファイル名">#REF!</definedName>
    <definedName name="データファイル名_R">#REF!</definedName>
    <definedName name="ﾃﾞｰﾀﾍﾞｰｽ">#REF!</definedName>
    <definedName name="ﾃﾞｰﾀﾍﾞｰｽno.ｺﾋﾟｰ先" localSheetId="2">#REF!</definedName>
    <definedName name="ﾃﾞｰﾀﾍﾞｰｽno.ｺﾋﾟｰ先" localSheetId="12">#REF!</definedName>
    <definedName name="ﾃﾞｰﾀﾍﾞｰｽno.ｺﾋﾟｰ先" localSheetId="0">#REF!</definedName>
    <definedName name="ﾃﾞｰﾀﾍﾞｰｽno.ｺﾋﾟｰ先">#REF!</definedName>
    <definedName name="デ―タ表―1" localSheetId="2">#REF!</definedName>
    <definedName name="デ―タ表―1" localSheetId="12">#REF!</definedName>
    <definedName name="デ―タ表―1">#REF!</definedName>
    <definedName name="デ―タ表―2" localSheetId="2">#REF!</definedName>
    <definedName name="デ―タ表―2" localSheetId="12">#REF!</definedName>
    <definedName name="デ―タ表―2">#REF!</definedName>
    <definedName name="デ―タ表―3" localSheetId="2">#REF!</definedName>
    <definedName name="デ―タ表―3" localSheetId="12">#REF!</definedName>
    <definedName name="デ―タ表―3">#REF!</definedName>
    <definedName name="デ―タ表―4" localSheetId="2">#REF!</definedName>
    <definedName name="デ―タ表―4" localSheetId="12">#REF!</definedName>
    <definedName name="デ―タ表―4">#REF!</definedName>
    <definedName name="デ―タ表―5" localSheetId="2">#REF!</definedName>
    <definedName name="デ―タ表―5" localSheetId="12">#REF!</definedName>
    <definedName name="デ―タ表―5">#REF!</definedName>
    <definedName name="デ―タ表―6" localSheetId="2">#REF!</definedName>
    <definedName name="デ―タ表―6" localSheetId="12">#REF!</definedName>
    <definedName name="デ―タ表―6">#REF!</definedName>
    <definedName name="データ保存範囲">#REF!</definedName>
    <definedName name="てえてｔ" localSheetId="2">#REF!</definedName>
    <definedName name="てえてｔ" localSheetId="12">#REF!</definedName>
    <definedName name="てえてｔ" localSheetId="5">#REF!</definedName>
    <definedName name="てえてｔ">#REF!</definedName>
    <definedName name="ﾃｰﾌﾞﾙ">#N/A</definedName>
    <definedName name="てすと">#REF!</definedName>
    <definedName name="てて">#REF!</definedName>
    <definedName name="ででででで" localSheetId="2">#REF!</definedName>
    <definedName name="ででででで" localSheetId="12">#REF!</definedName>
    <definedName name="ででででで" localSheetId="5">#REF!</definedName>
    <definedName name="ででででで">#REF!</definedName>
    <definedName name="てと">#REF!</definedName>
    <definedName name="テレビ" localSheetId="9">#REF!</definedName>
    <definedName name="テレビ" hidden="1">{"'電灯ｺﾝｾﾝﾄ'!$C$88"}</definedName>
    <definedName name="ﾃﾚﾋﾞ共聴">#REF!</definedName>
    <definedName name="ﾃﾚﾋﾞ共聴設備計" localSheetId="9">#REF!</definedName>
    <definedName name="ﾃﾚﾋﾞ共聴設備計">#REF!</definedName>
    <definedName name="テレビ共聴設備工事">#REF!</definedName>
    <definedName name="ﾃﾚﾋﾞ共聴変">#REF!</definedName>
    <definedName name="テレビ共同受信設備工事">#REF!</definedName>
    <definedName name="ﾃﾚﾋﾞ受信設備工事">#REF!</definedName>
    <definedName name="でんて" localSheetId="2" hidden="1">#REF!</definedName>
    <definedName name="でんて" localSheetId="5" hidden="1">#REF!</definedName>
    <definedName name="でんて" hidden="1">#REF!</definedName>
    <definedName name="テント">#REF!</definedName>
    <definedName name="ト">#REF!</definedName>
    <definedName name="と">#REF!</definedName>
    <definedName name="ド">#REF!</definedName>
    <definedName name="ど">#REF!</definedName>
    <definedName name="ﾄｲﾚｋ">#REF!</definedName>
    <definedName name="ﾄｲﾚ呼出">#REF!</definedName>
    <definedName name="とく">#REF!</definedName>
    <definedName name="どこ" localSheetId="2">#REF!</definedName>
    <definedName name="どこ">#REF!</definedName>
    <definedName name="とび工" localSheetId="2">#REF!</definedName>
    <definedName name="とび工" localSheetId="12">#REF!</definedName>
    <definedName name="とび工" localSheetId="9">#REF!</definedName>
    <definedName name="とび工">#REF!</definedName>
    <definedName name="とび工_11" localSheetId="2">#REF!</definedName>
    <definedName name="とび工_11" localSheetId="12">#REF!</definedName>
    <definedName name="とび工_11">#REF!</definedName>
    <definedName name="とび工_12" localSheetId="2">#REF!</definedName>
    <definedName name="とび工_12" localSheetId="12">#REF!</definedName>
    <definedName name="とび工_12">#REF!</definedName>
    <definedName name="とび工_13" localSheetId="2">#REF!</definedName>
    <definedName name="とび工_13" localSheetId="12">#REF!</definedName>
    <definedName name="とび工_13">#REF!</definedName>
    <definedName name="とび工_4" localSheetId="2">#REF!</definedName>
    <definedName name="とび工_4" localSheetId="12">#REF!</definedName>
    <definedName name="とび工_4">#REF!</definedName>
    <definedName name="トラック２ｔ時間損料">#REF!</definedName>
    <definedName name="トラック２ｔ時間損料の出所">#REF!</definedName>
    <definedName name="トラッククレーン">#REF!</definedName>
    <definedName name="ﾄﾗｯｸｸﾚｰﾝ運転4.8_4.9t" localSheetId="2">#REF!</definedName>
    <definedName name="ﾄﾗｯｸｸﾚｰﾝ運転4.8_4.9t" localSheetId="12">#REF!</definedName>
    <definedName name="ﾄﾗｯｸｸﾚｰﾝ運転4.8_4.9t">#REF!</definedName>
    <definedName name="ﾄﾗｯｸｸﾚｰﾝ運転4.8_4.9t_11" localSheetId="2">#REF!</definedName>
    <definedName name="ﾄﾗｯｸｸﾚｰﾝ運転4.8_4.9t_11" localSheetId="12">#REF!</definedName>
    <definedName name="ﾄﾗｯｸｸﾚｰﾝ運転4.8_4.9t_11">#REF!</definedName>
    <definedName name="ﾄﾗｯｸｸﾚｰﾝ運転4.8_4.9t_12" localSheetId="2">#REF!</definedName>
    <definedName name="ﾄﾗｯｸｸﾚｰﾝ運転4.8_4.9t_12" localSheetId="12">#REF!</definedName>
    <definedName name="ﾄﾗｯｸｸﾚｰﾝ運転4.8_4.9t_12">#REF!</definedName>
    <definedName name="ﾄﾗｯｸｸﾚｰﾝ運転4.8_4.9t_13" localSheetId="2">#REF!</definedName>
    <definedName name="ﾄﾗｯｸｸﾚｰﾝ運転4.8_4.9t_13" localSheetId="12">#REF!</definedName>
    <definedName name="ﾄﾗｯｸｸﾚｰﾝ運転4.8_4.9t_13">#REF!</definedName>
    <definedName name="ﾄﾗｯｸｸﾚｰﾝ運転4.8_4.9t_4" localSheetId="2">#REF!</definedName>
    <definedName name="ﾄﾗｯｸｸﾚｰﾝ運転4.8_4.9t_4" localSheetId="12">#REF!</definedName>
    <definedName name="ﾄﾗｯｸｸﾚｰﾝ運転4.8_4.9t_4">#REF!</definedName>
    <definedName name="トラッククレーン時間損料">#REF!</definedName>
    <definedName name="トラッククレーン時間損料の出所">#REF!</definedName>
    <definedName name="トラッククレーン賃料">#REF!</definedName>
    <definedName name="トラッククレーン賃料10_11">#REF!</definedName>
    <definedName name="トラッククレーン賃料15_16">#REF!</definedName>
    <definedName name="トラッククレーン賃料4.8_4.9">#REF!</definedName>
    <definedName name="ﾄﾗｯｸｸﾚｰﾝ賃料4.9t" localSheetId="2">#REF!</definedName>
    <definedName name="ﾄﾗｯｸｸﾚｰﾝ賃料4.9t" localSheetId="12">#REF!</definedName>
    <definedName name="ﾄﾗｯｸｸﾚｰﾝ賃料4.9t">#REF!</definedName>
    <definedName name="ﾄﾗｯｸｸﾚｰﾝ賃料4.9t_11" localSheetId="2">#REF!</definedName>
    <definedName name="ﾄﾗｯｸｸﾚｰﾝ賃料4.9t_11" localSheetId="12">#REF!</definedName>
    <definedName name="ﾄﾗｯｸｸﾚｰﾝ賃料4.9t_11">#REF!</definedName>
    <definedName name="ﾄﾗｯｸｸﾚｰﾝ賃料4.9t_12" localSheetId="2">#REF!</definedName>
    <definedName name="ﾄﾗｯｸｸﾚｰﾝ賃料4.9t_12" localSheetId="12">#REF!</definedName>
    <definedName name="ﾄﾗｯｸｸﾚｰﾝ賃料4.9t_12">#REF!</definedName>
    <definedName name="ﾄﾗｯｸｸﾚｰﾝ賃料4.9t_13" localSheetId="2">#REF!</definedName>
    <definedName name="ﾄﾗｯｸｸﾚｰﾝ賃料4.9t_13" localSheetId="12">#REF!</definedName>
    <definedName name="ﾄﾗｯｸｸﾚｰﾝ賃料4.9t_13">#REF!</definedName>
    <definedName name="ﾄﾗｯｸｸﾚｰﾝ賃料4.9t_4" localSheetId="2">#REF!</definedName>
    <definedName name="ﾄﾗｯｸｸﾚｰﾝ賃料4.9t_4" localSheetId="12">#REF!</definedName>
    <definedName name="ﾄﾗｯｸｸﾚｰﾝ賃料4.9t_4">#REF!</definedName>
    <definedName name="トラッククレーン賃料の出所">#REF!</definedName>
    <definedName name="ﾄﾗｯｸ運転2t" localSheetId="2">#REF!</definedName>
    <definedName name="ﾄﾗｯｸ運転2t" localSheetId="12">#REF!</definedName>
    <definedName name="ﾄﾗｯｸ運転2t">#REF!</definedName>
    <definedName name="ﾄﾗｯｸ運転2t_11" localSheetId="2">#REF!</definedName>
    <definedName name="ﾄﾗｯｸ運転2t_11" localSheetId="12">#REF!</definedName>
    <definedName name="ﾄﾗｯｸ運転2t_11">#REF!</definedName>
    <definedName name="ﾄﾗｯｸ運転2t_12" localSheetId="2">#REF!</definedName>
    <definedName name="ﾄﾗｯｸ運転2t_12" localSheetId="12">#REF!</definedName>
    <definedName name="ﾄﾗｯｸ運転2t_12">#REF!</definedName>
    <definedName name="ﾄﾗｯｸ運転2t_13" localSheetId="2">#REF!</definedName>
    <definedName name="ﾄﾗｯｸ運転2t_13" localSheetId="12">#REF!</definedName>
    <definedName name="ﾄﾗｯｸ運転2t_13">#REF!</definedName>
    <definedName name="ﾄﾗｯｸ運転2t_4" localSheetId="2">#REF!</definedName>
    <definedName name="ﾄﾗｯｸ運転2t_4" localSheetId="12">#REF!</definedName>
    <definedName name="ﾄﾗｯｸ運転2t_4">#REF!</definedName>
    <definedName name="ﾄﾗｯｸ運転3_3.5t" localSheetId="2">#REF!</definedName>
    <definedName name="ﾄﾗｯｸ運転3_3.5t" localSheetId="12">#REF!</definedName>
    <definedName name="ﾄﾗｯｸ運転3_3.5t">#REF!</definedName>
    <definedName name="ﾄﾗｯｸ運転3_3.5t_11" localSheetId="2">#REF!</definedName>
    <definedName name="ﾄﾗｯｸ運転3_3.5t_11" localSheetId="12">#REF!</definedName>
    <definedName name="ﾄﾗｯｸ運転3_3.5t_11">#REF!</definedName>
    <definedName name="ﾄﾗｯｸ運転3_3.5t_12" localSheetId="2">#REF!</definedName>
    <definedName name="ﾄﾗｯｸ運転3_3.5t_12" localSheetId="12">#REF!</definedName>
    <definedName name="ﾄﾗｯｸ運転3_3.5t_12">#REF!</definedName>
    <definedName name="ﾄﾗｯｸ運転3_3.5t_13" localSheetId="2">#REF!</definedName>
    <definedName name="ﾄﾗｯｸ運転3_3.5t_13" localSheetId="12">#REF!</definedName>
    <definedName name="ﾄﾗｯｸ運転3_3.5t_13">#REF!</definedName>
    <definedName name="ﾄﾗｯｸ運転3_3.5t_4" localSheetId="2">#REF!</definedName>
    <definedName name="ﾄﾗｯｸ運転3_3.5t_4" localSheetId="12">#REF!</definedName>
    <definedName name="ﾄﾗｯｸ運転3_3.5t_4">#REF!</definedName>
    <definedName name="トランス" hidden="1">{"53)一覧表",#N/A,FALSE,"53)";"53)代価表",#N/A,FALSE,"53)"}</definedName>
    <definedName name="とり">#REF!</definedName>
    <definedName name="とりあえず">#REF!</definedName>
    <definedName name="ドレン">#REF!</definedName>
    <definedName name="ドロップ2">[0]!ドロップ2</definedName>
    <definedName name="トンネル作業員">#REF!</definedName>
    <definedName name="トンネル世話役">#REF!</definedName>
    <definedName name="トンネル特殊工">#REF!</definedName>
    <definedName name="な">#REF!</definedName>
    <definedName name="ﾅｰｽｺｰﾙ" localSheetId="9">#REF!</definedName>
    <definedName name="ﾅｰｽｺｰﾙ">#REF!</definedName>
    <definedName name="ﾅｲﾌﾞｱｼﾊﾞ">#REF!</definedName>
    <definedName name="ﾅｲﾌﾞｶﾘｶﾞｺｲ">#REF!</definedName>
    <definedName name="ﾅｲﾌﾞﾃｯｷｮ">#REF!</definedName>
    <definedName name="なし">#REF!</definedName>
    <definedName name="なに">#REF!</definedName>
    <definedName name="なにん" localSheetId="2" hidden="1">{"'内訳書'!$A$1:$O$28"}</definedName>
    <definedName name="なにん" localSheetId="12" hidden="1">{"'内訳書'!$A$1:$O$28"}</definedName>
    <definedName name="なにん" localSheetId="5" hidden="1">{"'内訳書'!$A$1:$O$28"}</definedName>
    <definedName name="なにん" localSheetId="0" hidden="1">{"'内訳書'!$A$1:$O$28"}</definedName>
    <definedName name="なにん" hidden="1">{"'内訳書'!$A$1:$O$28"}</definedName>
    <definedName name="なにん１" hidden="1">{"'内訳書'!$A$1:$O$28"}</definedName>
    <definedName name="なひ">#REF!</definedName>
    <definedName name="に">#REF!</definedName>
    <definedName name="ぬ">#REF!</definedName>
    <definedName name="ぬね">#REF!</definedName>
    <definedName name="ね">#REF!</definedName>
    <definedName name="ねお" localSheetId="2">#REF!</definedName>
    <definedName name="ねお" localSheetId="12">#REF!</definedName>
    <definedName name="ねお">#REF!</definedName>
    <definedName name="ねか" localSheetId="2">#REF!</definedName>
    <definedName name="ねか" localSheetId="12">#REF!</definedName>
    <definedName name="ねか">#REF!</definedName>
    <definedName name="ねじ無し電線管">#REF!</definedName>
    <definedName name="ねの">#REF!</definedName>
    <definedName name="の">#REF!</definedName>
    <definedName name="ノーマルベンド">#REF!</definedName>
    <definedName name="ﾉｽﾞﾙ">#REF!</definedName>
    <definedName name="のは">#REF!</definedName>
    <definedName name="のりき" localSheetId="2">#REF!</definedName>
    <definedName name="のりき" localSheetId="12">#REF!</definedName>
    <definedName name="のりき" localSheetId="0">#REF!</definedName>
    <definedName name="のりき">#REF!</definedName>
    <definedName name="のりき_11" localSheetId="2">#REF!</definedName>
    <definedName name="のりき_11" localSheetId="12">#REF!</definedName>
    <definedName name="のりき_11" localSheetId="0">#REF!</definedName>
    <definedName name="のりき_11">#REF!</definedName>
    <definedName name="のりき_12" localSheetId="2">#REF!</definedName>
    <definedName name="のりき_12" localSheetId="12">#REF!</definedName>
    <definedName name="のりき_12" localSheetId="0">#REF!</definedName>
    <definedName name="のりき_12">#REF!</definedName>
    <definedName name="のりき_13" localSheetId="2">#REF!</definedName>
    <definedName name="のりき_13" localSheetId="12">#REF!</definedName>
    <definedName name="のりき_13">#REF!</definedName>
    <definedName name="は" localSheetId="2" hidden="1">#REF!</definedName>
    <definedName name="は" localSheetId="12" hidden="1">#REF!</definedName>
    <definedName name="は" localSheetId="5" hidden="1">#REF!</definedName>
    <definedName name="は" hidden="1">#REF!</definedName>
    <definedName name="ぱ">#REF!</definedName>
    <definedName name="ﾊﾟｰｼｬﾙﾌﾘｭｰﾑ">#REF!</definedName>
    <definedName name="ﾊｲｻﾞｲｼｮﾘ">#REF!</definedName>
    <definedName name="ﾊｲｻﾞｲﾃｯｷｮ">#REF!</definedName>
    <definedName name="パイプ電線重量体積">#REF!</definedName>
    <definedName name="はきく">#REF!</definedName>
    <definedName name="バタフライ弁設置工４００">#REF!</definedName>
    <definedName name="バタフライ弁設置工４００の番号">#REF!</definedName>
    <definedName name="ﾊﾞｯｸﾎｳ0.1_" localSheetId="2">#REF!</definedName>
    <definedName name="ﾊﾞｯｸﾎｳ0.1_" localSheetId="12">#REF!</definedName>
    <definedName name="ﾊﾞｯｸﾎｳ0.1_">#REF!</definedName>
    <definedName name="ﾊﾞｯｸﾎｳ0.1__11" localSheetId="2">#REF!</definedName>
    <definedName name="ﾊﾞｯｸﾎｳ0.1__11" localSheetId="12">#REF!</definedName>
    <definedName name="ﾊﾞｯｸﾎｳ0.1__11">#REF!</definedName>
    <definedName name="ﾊﾞｯｸﾎｳ0.1__12" localSheetId="2">#REF!</definedName>
    <definedName name="ﾊﾞｯｸﾎｳ0.1__12" localSheetId="12">#REF!</definedName>
    <definedName name="ﾊﾞｯｸﾎｳ0.1__12">#REF!</definedName>
    <definedName name="ﾊﾞｯｸﾎｳ0.1__13" localSheetId="2">#REF!</definedName>
    <definedName name="ﾊﾞｯｸﾎｳ0.1__13" localSheetId="12">#REF!</definedName>
    <definedName name="ﾊﾞｯｸﾎｳ0.1__13">#REF!</definedName>
    <definedName name="ﾊﾞｯｸﾎｳ0.1__4" localSheetId="2">#REF!</definedName>
    <definedName name="ﾊﾞｯｸﾎｳ0.1__4" localSheetId="12">#REF!</definedName>
    <definedName name="ﾊﾞｯｸﾎｳ0.1__4">#REF!</definedName>
    <definedName name="ﾊﾞｯｸﾎｳ0.1・" localSheetId="2">#REF!</definedName>
    <definedName name="ﾊﾞｯｸﾎｳ0.1・" localSheetId="12">#REF!</definedName>
    <definedName name="ﾊﾞｯｸﾎｳ0.1・">#REF!</definedName>
    <definedName name="バックホウ0.10_損料_供用日">#REF!</definedName>
    <definedName name="バックホウ0.10_損料_日">#REF!</definedName>
    <definedName name="バックホウ０．１供用日損料">#REF!</definedName>
    <definedName name="バックホウ０．１供用日損料の出所">#REF!</definedName>
    <definedName name="バックホウ０．１時間損料">#REF!</definedName>
    <definedName name="バックホウ０．１日損料">#REF!</definedName>
    <definedName name="バックホウ０．１日損料の出所">#REF!</definedName>
    <definedName name="ﾊﾞｯｸﾎｳ0.2" localSheetId="2">#REF!</definedName>
    <definedName name="ﾊﾞｯｸﾎｳ0.2" localSheetId="12">#REF!</definedName>
    <definedName name="ﾊﾞｯｸﾎｳ0.2">#REF!</definedName>
    <definedName name="ﾊﾞｯｸﾎｳ0.2_11" localSheetId="2">#REF!</definedName>
    <definedName name="ﾊﾞｯｸﾎｳ0.2_11" localSheetId="12">#REF!</definedName>
    <definedName name="ﾊﾞｯｸﾎｳ0.2_11">#REF!</definedName>
    <definedName name="ﾊﾞｯｸﾎｳ0.2_12" localSheetId="2">#REF!</definedName>
    <definedName name="ﾊﾞｯｸﾎｳ0.2_12" localSheetId="12">#REF!</definedName>
    <definedName name="ﾊﾞｯｸﾎｳ0.2_12">#REF!</definedName>
    <definedName name="ﾊﾞｯｸﾎｳ0.2_13" localSheetId="2">#REF!</definedName>
    <definedName name="ﾊﾞｯｸﾎｳ0.2_13" localSheetId="12">#REF!</definedName>
    <definedName name="ﾊﾞｯｸﾎｳ0.2_13">#REF!</definedName>
    <definedName name="ﾊﾞｯｸﾎｳ0.2_4" localSheetId="2">#REF!</definedName>
    <definedName name="ﾊﾞｯｸﾎｳ0.2_4" localSheetId="12">#REF!</definedName>
    <definedName name="ﾊﾞｯｸﾎｳ0.2_4">#REF!</definedName>
    <definedName name="バックホウ0.20_損料_ｈ">#REF!</definedName>
    <definedName name="バックホウ0.20_損料_供用日">#REF!</definedName>
    <definedName name="バックホウ０．２供用日損料">#REF!</definedName>
    <definedName name="バックホウ０．２供用日損料の出所">#REF!</definedName>
    <definedName name="バックホウ０．２時間損料">#REF!</definedName>
    <definedName name="バックホウ０．２時間損料の出所">#REF!</definedName>
    <definedName name="バックホウ０．２賃料">#REF!</definedName>
    <definedName name="バックホウ０．２賃料の出所">#REF!</definedName>
    <definedName name="ﾊﾞｯｸﾎｳ0.35" localSheetId="2">#REF!</definedName>
    <definedName name="ﾊﾞｯｸﾎｳ0.35" localSheetId="12">#REF!</definedName>
    <definedName name="ﾊﾞｯｸﾎｳ0.35">#REF!</definedName>
    <definedName name="ﾊﾞｯｸﾎｳ0.35_11" localSheetId="2">#REF!</definedName>
    <definedName name="ﾊﾞｯｸﾎｳ0.35_11" localSheetId="12">#REF!</definedName>
    <definedName name="ﾊﾞｯｸﾎｳ0.35_11">#REF!</definedName>
    <definedName name="ﾊﾞｯｸﾎｳ0.35_12" localSheetId="2">#REF!</definedName>
    <definedName name="ﾊﾞｯｸﾎｳ0.35_12" localSheetId="12">#REF!</definedName>
    <definedName name="ﾊﾞｯｸﾎｳ0.35_12">#REF!</definedName>
    <definedName name="ﾊﾞｯｸﾎｳ0.35_13" localSheetId="2">#REF!</definedName>
    <definedName name="ﾊﾞｯｸﾎｳ0.35_13" localSheetId="12">#REF!</definedName>
    <definedName name="ﾊﾞｯｸﾎｳ0.35_13">#REF!</definedName>
    <definedName name="ﾊﾞｯｸﾎｳ0.35_4" localSheetId="2">#REF!</definedName>
    <definedName name="ﾊﾞｯｸﾎｳ0.35_4" localSheetId="12">#REF!</definedName>
    <definedName name="ﾊﾞｯｸﾎｳ0.35_4">#REF!</definedName>
    <definedName name="バックホウ0.35_損料_ｈ">#REF!</definedName>
    <definedName name="バックホウ0.35_損料_供用日">#REF!</definedName>
    <definedName name="バックホウ０．３５供用日割増損料">#REF!</definedName>
    <definedName name="バックホウ０．３５供用日割増損料の出所">#REF!</definedName>
    <definedName name="バックホウ０．３５供用日損料">#REF!</definedName>
    <definedName name="バックホウ０．３５供用日損料の出所">#REF!</definedName>
    <definedName name="バックホウ０．３５時間損料">#REF!</definedName>
    <definedName name="バックホウ０．３５時間損料の出所">#REF!</definedName>
    <definedName name="バックホウ０．４０供用日">#REF!</definedName>
    <definedName name="バックホウ０．４０供用日の出所">#REF!</definedName>
    <definedName name="バックホウ０．４０供用日損料">#REF!</definedName>
    <definedName name="バックホウ０．４０供用日損料の出所">#REF!</definedName>
    <definedName name="バックホウ0.60_損料_ｈ">#REF!</definedName>
    <definedName name="バックホウ0.60_損料_供用日">#REF!</definedName>
    <definedName name="バックホウ０．６０供用日損料">#REF!</definedName>
    <definedName name="バックホウ０．６０供用日損料の出所">#REF!</definedName>
    <definedName name="バックホウ０．６０時間損料">#REF!</definedName>
    <definedName name="バックホウ０．６０時間損料の出所">#REF!</definedName>
    <definedName name="バックホウ運転工杭０．４０">#REF!</definedName>
    <definedName name="バックホウ運転工杭０．４０の番号">#REF!</definedName>
    <definedName name="バックホウ運転工床０．３５">#REF!</definedName>
    <definedName name="バックホウ運転工床０．３５の番号">#REF!</definedName>
    <definedName name="バックホウ運転工舗装０．３５">#REF!</definedName>
    <definedName name="バックホウ運転工舗装０．３５の番号">#REF!</definedName>
    <definedName name="バックホウ運転工埋戻０．３５">#REF!</definedName>
    <definedName name="バックホウ運転工埋戻０．３５の番号">#REF!</definedName>
    <definedName name="はつり工" localSheetId="2">#REF!</definedName>
    <definedName name="はつり工" localSheetId="12">#REF!</definedName>
    <definedName name="はつり工" localSheetId="9">#REF!</definedName>
    <definedName name="はつり工">#REF!</definedName>
    <definedName name="はつり工_11" localSheetId="2">#REF!</definedName>
    <definedName name="はつり工_11" localSheetId="12">#REF!</definedName>
    <definedName name="はつり工_11">#REF!</definedName>
    <definedName name="はつり工_12" localSheetId="2">#REF!</definedName>
    <definedName name="はつり工_12" localSheetId="12">#REF!</definedName>
    <definedName name="はつり工_12">#REF!</definedName>
    <definedName name="はつり工_13" localSheetId="2">#REF!</definedName>
    <definedName name="はつり工_13" localSheetId="12">#REF!</definedName>
    <definedName name="はつり工_13">#REF!</definedName>
    <definedName name="はつり工_4" localSheetId="2">#REF!</definedName>
    <definedName name="はつり工_4" localSheetId="12">#REF!</definedName>
    <definedName name="はつり工_4">#REF!</definedName>
    <definedName name="はつり補修２">#REF!</definedName>
    <definedName name="はてな">#REF!</definedName>
    <definedName name="パトロール">#REF!</definedName>
    <definedName name="パネルタンク_掛率">#REF!</definedName>
    <definedName name="ﾊﾟﾈﾙﾋｰﾀｰ" localSheetId="2">#REF!</definedName>
    <definedName name="ﾊﾟﾈﾙﾋｰﾀｰ" localSheetId="12">#REF!</definedName>
    <definedName name="ﾊﾟﾈﾙﾋｰﾀｰ" localSheetId="5">#N/A</definedName>
    <definedName name="ﾊﾟﾈﾙﾋｰﾀｰ">#REF!</definedName>
    <definedName name="パネルヒーター_掛率">#REF!</definedName>
    <definedName name="ﾊﾙｺ">#REF!</definedName>
    <definedName name="バルブ">#REF!</definedName>
    <definedName name="ﾊﾞﾙﾌﾞ名称">#REF!</definedName>
    <definedName name="ハロンタイム">#REF!</definedName>
    <definedName name="ハロンタイム設備配管配線工事">#REF!</definedName>
    <definedName name="はんい">#REF!</definedName>
    <definedName name="ハンドガイド振動ローラ供用日損料">#REF!</definedName>
    <definedName name="ハンドガイド振動ローラ供用日損料の出所">#REF!</definedName>
    <definedName name="ひ" localSheetId="2">#N/A</definedName>
    <definedName name="ひ" localSheetId="12">#N/A</definedName>
    <definedName name="ひ" localSheetId="0">#N/A</definedName>
    <definedName name="ひ">#REF!</definedName>
    <definedName name="ピ">#REF!</definedName>
    <definedName name="ぴ" localSheetId="2">#REF!</definedName>
    <definedName name="ぴ" localSheetId="12">#REF!</definedName>
    <definedName name="ぴ" localSheetId="5">#N/A</definedName>
    <definedName name="ぴ" localSheetId="0">#REF!</definedName>
    <definedName name="ぴ">#REF!</definedName>
    <definedName name="ﾋﾟｰｸ" hidden="1">#REF!</definedName>
    <definedName name="ﾋｰﾀｰ長">#REF!</definedName>
    <definedName name="ひかく">#REF!</definedName>
    <definedName name="ひかくひょう２" localSheetId="2">#REF!</definedName>
    <definedName name="ひかくひょう２" localSheetId="12">#REF!</definedName>
    <definedName name="ひかくひょう２">#REF!</definedName>
    <definedName name="ひゅっふ」" localSheetId="0">#REF!</definedName>
    <definedName name="ひゅっふ」">#REF!</definedName>
    <definedName name="ふ" localSheetId="2">#REF!</definedName>
    <definedName name="ふ" localSheetId="12">#REF!</definedName>
    <definedName name="ふ" localSheetId="5">#REF!</definedName>
    <definedName name="ふ" localSheetId="0">#REF!</definedName>
    <definedName name="ふ">#REF!</definedName>
    <definedName name="ぷ">#REF!</definedName>
    <definedName name="ぶ249">#REF!</definedName>
    <definedName name="ぶｈｔｆれ" localSheetId="2">#REF!</definedName>
    <definedName name="ぶｈｔｆれ" localSheetId="12">#REF!</definedName>
    <definedName name="ぶｈｔｆれ" localSheetId="5">#REF!</definedName>
    <definedName name="ぶｈｔｆれ" localSheetId="0">#REF!</definedName>
    <definedName name="ぶｈｔｆれ">#REF!</definedName>
    <definedName name="ふｔｙ" localSheetId="2">#REF!</definedName>
    <definedName name="ふｔｙ" localSheetId="12">#REF!</definedName>
    <definedName name="ふｔｙ" localSheetId="5">#REF!</definedName>
    <definedName name="ふｔｙ">#REF!</definedName>
    <definedName name="ふぁｓ" localSheetId="2">#REF!</definedName>
    <definedName name="ふぁｓ" localSheetId="12">#REF!</definedName>
    <definedName name="ふぁｓ" localSheetId="0">#REF!</definedName>
    <definedName name="ふぁｓ">#REF!</definedName>
    <definedName name="ﾌｧｲﾙ" localSheetId="9">#REF!</definedName>
    <definedName name="ﾌｧｲﾙ">#REF!</definedName>
    <definedName name="ﾌｧｲﾙ転送" localSheetId="9">#REF!</definedName>
    <definedName name="ﾌｧｲﾙ転送">#REF!</definedName>
    <definedName name="ﾌｧｲﾙ名" localSheetId="2">#REF!</definedName>
    <definedName name="ﾌｧｲﾙ名" localSheetId="12">#REF!</definedName>
    <definedName name="ﾌｧｲﾙ名">#REF!</definedName>
    <definedName name="ふぁふぁ" localSheetId="2">#REF!</definedName>
    <definedName name="ふぁふぁ" localSheetId="12">#REF!</definedName>
    <definedName name="ふぁふぁ" localSheetId="5">#REF!</definedName>
    <definedName name="ふぁふぁ" localSheetId="0">#REF!</definedName>
    <definedName name="ふぁふぁ">#REF!</definedName>
    <definedName name="ファンコイル" localSheetId="9">#REF!</definedName>
    <definedName name="ファンコイル">#REF!</definedName>
    <definedName name="ﾌｧﾝｺｲﾙﾕﾆｯﾄ" localSheetId="2">#REF!</definedName>
    <definedName name="ﾌｧﾝｺｲﾙﾕﾆｯﾄ" localSheetId="12">#REF!</definedName>
    <definedName name="ﾌｧﾝｺｲﾙﾕﾆｯﾄ" localSheetId="5">#N/A</definedName>
    <definedName name="ﾌｧﾝｺｲﾙﾕﾆｯﾄ" localSheetId="0">#REF!</definedName>
    <definedName name="ﾌｧﾝｺｲﾙﾕﾆｯﾄ">#REF!</definedName>
    <definedName name="ファン用ＩＴＶ">#REF!</definedName>
    <definedName name="ファン用ＩＴＶ設備工事">#REF!</definedName>
    <definedName name="ふいお" localSheetId="2">#REF!</definedName>
    <definedName name="ふいお" localSheetId="12">#REF!</definedName>
    <definedName name="ふいお" localSheetId="5">#REF!</definedName>
    <definedName name="ふいお" localSheetId="0">#REF!</definedName>
    <definedName name="ふいお">#REF!</definedName>
    <definedName name="フィニッシャ１．６ｍ供用日損料">#REF!</definedName>
    <definedName name="フィニッシャ１．６ｍ供用日損料の出所">#REF!</definedName>
    <definedName name="フィニッシャ２．４ｍ供用日損料">#REF!</definedName>
    <definedName name="フィニッシャ２．４ｍ供用日損料の出所">#REF!</definedName>
    <definedName name="フィルター_掛率">#REF!</definedName>
    <definedName name="フード_掛率">#REF!</definedName>
    <definedName name="ﾌｰﾄﾞ測定">#REF!</definedName>
    <definedName name="ふぇｆ" localSheetId="2">#REF!</definedName>
    <definedName name="ふぇｆ" localSheetId="12">#REF!</definedName>
    <definedName name="ふぇｆ" localSheetId="5">#REF!</definedName>
    <definedName name="ふぇｆ">#REF!</definedName>
    <definedName name="ふぇふぇっｇ" localSheetId="9">#REF!</definedName>
    <definedName name="ふぇふぇっｇ">#N/A</definedName>
    <definedName name="フェンス" localSheetId="2">#REF!</definedName>
    <definedName name="フェンス" localSheetId="12">#REF!</definedName>
    <definedName name="フェンス" localSheetId="5">#REF!</definedName>
    <definedName name="フェンス" localSheetId="0">#REF!</definedName>
    <definedName name="フェンス">#REF!</definedName>
    <definedName name="ﾌﾞｶｶﾘmcb">#REF!</definedName>
    <definedName name="ふくｋ" localSheetId="9">#REF!</definedName>
    <definedName name="ふくｋ">#N/A</definedName>
    <definedName name="ふくたん" localSheetId="2">#REF!</definedName>
    <definedName name="ふくたん" localSheetId="12">#REF!</definedName>
    <definedName name="ふくたん" localSheetId="5">#REF!</definedName>
    <definedName name="ふくたん">#REF!</definedName>
    <definedName name="ぶっく">#REF!</definedName>
    <definedName name="ふひ" localSheetId="2" hidden="1">{"'内訳書'!$A$1:$O$28"}</definedName>
    <definedName name="ふひ" localSheetId="12" hidden="1">{"'内訳書'!$A$1:$O$28"}</definedName>
    <definedName name="ふひ" localSheetId="9" hidden="1">{"'内訳書'!$A$1:$O$28"}</definedName>
    <definedName name="ふひ" localSheetId="5" hidden="1">{"'内訳書'!$A$1:$O$28"}</definedName>
    <definedName name="ふひ" localSheetId="0" hidden="1">{"'内訳書'!$A$1:$O$28"}</definedName>
    <definedName name="ふひ" hidden="1">{"'内訳書'!$A$1:$O$28"}</definedName>
    <definedName name="ﾌﾟﾗｽﾁｯｸｻｯｼ計">#REF!</definedName>
    <definedName name="フランジ継ぎ手工２００">#REF!</definedName>
    <definedName name="フランジ継ぎ手工２００の番号">#REF!</definedName>
    <definedName name="フランジ継ぎ手工４００">#REF!</definedName>
    <definedName name="フランジ継ぎ手工４００の番号">#REF!</definedName>
    <definedName name="フランジ継ぎ手工５００">#REF!</definedName>
    <definedName name="フランジ継ぎ手工５００の番号">#REF!</definedName>
    <definedName name="フランジ継ぎ手工６００">#REF!</definedName>
    <definedName name="フランジ継ぎ手工６００の番号">#REF!</definedName>
    <definedName name="プリンタ">#REF!</definedName>
    <definedName name="ﾌﾟﾘﾝﾄ">#REF!</definedName>
    <definedName name="ﾌﾟﾘﾝﾄ1">#REF!</definedName>
    <definedName name="ﾌﾟﾘﾝﾄ2">#REF!</definedName>
    <definedName name="プリントタイトル">#REF!</definedName>
    <definedName name="ブルドーザ_15t">#REF!</definedName>
    <definedName name="ﾌﾟﾙﾎﾞｯｸｽ" localSheetId="9">#REF!</definedName>
    <definedName name="ﾌﾟﾙﾎﾞｯｸｽ">#REF!</definedName>
    <definedName name="ブレーカ">#REF!</definedName>
    <definedName name="ﾌﾟﾚｰﾄ">#REF!</definedName>
    <definedName name="ﾌﾞﾚｰﾄﾞ損耗費_56cm">#REF!</definedName>
    <definedName name="ﾌﾞﾚｰﾄﾞ損耗費_75cm">#REF!</definedName>
    <definedName name="ﾌﾞﾛｯｸ">#REF!</definedName>
    <definedName name="ブロック工">#REF!</definedName>
    <definedName name="ﾌﾟﾛﾊﾟﾝ">#REF!</definedName>
    <definedName name="べ" localSheetId="2">#REF!</definedName>
    <definedName name="べ" localSheetId="12">#REF!</definedName>
    <definedName name="べ">#REF!</definedName>
    <definedName name="ペ">#REF!</definedName>
    <definedName name="ぺ">#REF!</definedName>
    <definedName name="へｓ" localSheetId="9">#REF!</definedName>
    <definedName name="へｓ">#REF!</definedName>
    <definedName name="ページ基準点１">#REF!</definedName>
    <definedName name="ページ基準点２">#REF!</definedName>
    <definedName name="ﾍﾟｰｼﾞ末">#REF!</definedName>
    <definedName name="へじ" localSheetId="2">#REF!</definedName>
    <definedName name="へじ" localSheetId="12">#REF!</definedName>
    <definedName name="へじ" localSheetId="0">#REF!</definedName>
    <definedName name="へじ">#REF!</definedName>
    <definedName name="ベニヤ_1820_900_5.5" localSheetId="2">#REF!</definedName>
    <definedName name="ベニヤ_1820_900_5.5" localSheetId="12">#REF!</definedName>
    <definedName name="ベニヤ_1820_900_5.5" localSheetId="5">#REF!</definedName>
    <definedName name="ベニヤ_1820_900_5.5" localSheetId="0">#REF!</definedName>
    <definedName name="ベニヤ_1820_900_5.5">#REF!</definedName>
    <definedName name="べん" localSheetId="2">#REF!</definedName>
    <definedName name="べん" localSheetId="12">#REF!</definedName>
    <definedName name="べん" localSheetId="5">#REF!</definedName>
    <definedName name="べん">#REF!</definedName>
    <definedName name="ﾎﾞ">#REF!</definedName>
    <definedName name="ぽ" localSheetId="2">#REF!</definedName>
    <definedName name="ぽ" localSheetId="12">#REF!</definedName>
    <definedName name="ぽ" localSheetId="5">#N/A</definedName>
    <definedName name="ぽ">#REF!</definedName>
    <definedName name="ホイールクレーン時間損料">#REF!</definedName>
    <definedName name="ホイールクレーン時間損料の出所">#REF!</definedName>
    <definedName name="ホイールクレーン賃料">#REF!</definedName>
    <definedName name="ﾎｲｰﾙｸﾚｰﾝ賃料_25ｔ吊">#REF!</definedName>
    <definedName name="ホイールクレーン賃料の出所">#REF!</definedName>
    <definedName name="ほいう」" localSheetId="2" hidden="1">{"'内訳書'!$A$1:$O$28"}</definedName>
    <definedName name="ほいう」" localSheetId="12" hidden="1">{"'内訳書'!$A$1:$O$28"}</definedName>
    <definedName name="ほいう」" localSheetId="9" hidden="1">{"'内訳書'!$A$1:$O$28"}</definedName>
    <definedName name="ほいう」" localSheetId="5" hidden="1">{"'内訳書'!$A$1:$O$28"}</definedName>
    <definedName name="ほいう」" localSheetId="0" hidden="1">{"'内訳書'!$A$1:$O$28"}</definedName>
    <definedName name="ほいう」" hidden="1">{"'内訳書'!$A$1:$O$28"}</definedName>
    <definedName name="ボイラー" localSheetId="2">#REF!</definedName>
    <definedName name="ボイラー" localSheetId="5">#N/A</definedName>
    <definedName name="ボイラー">#REF!</definedName>
    <definedName name="ﾎﾞｳｺ">#REF!</definedName>
    <definedName name="ﾎﾞｳｺﾞｼｾﾂ">#REF!</definedName>
    <definedName name="ﾎﾞｳｺﾞｼﾞｾﾞﾂ">#REF!</definedName>
    <definedName name="ボーリング軟岩１">#REF!</definedName>
    <definedName name="ボーリング粘土">#REF!</definedName>
    <definedName name="ボーリング礫混り">#REF!</definedName>
    <definedName name="ホール１Ｆ">#REF!</definedName>
    <definedName name="ホール２Ｆ">#REF!</definedName>
    <definedName name="ポール基礎" localSheetId="2">#REF!</definedName>
    <definedName name="ポール基礎" localSheetId="12">#REF!</definedName>
    <definedName name="ポール基礎">#REF!</definedName>
    <definedName name="ﾎﾞﾀﾝ電話ｹｰﾌﾞﾙ">#REF!</definedName>
    <definedName name="ﾎﾞｯｸｽ類" localSheetId="9">#REF!</definedName>
    <definedName name="ﾎﾞｯｸｽ類">#REF!</definedName>
    <definedName name="ぽぽぽぽ" localSheetId="2">#REF!</definedName>
    <definedName name="ぽぽぽぽ" localSheetId="12">#REF!</definedName>
    <definedName name="ぽぽぽぽ" localSheetId="5">#REF!</definedName>
    <definedName name="ぽぽぽぽ" localSheetId="0">#REF!</definedName>
    <definedName name="ぽぽぽぽ">#REF!</definedName>
    <definedName name="ポリ">#REF!</definedName>
    <definedName name="ポリスリ４００">#REF!</definedName>
    <definedName name="ポリスリ４００根拠">#REF!</definedName>
    <definedName name="ポリスリφ６００">#REF!</definedName>
    <definedName name="ポリスリーブφ１００単価">#REF!</definedName>
    <definedName name="ポリスリーブφ１００単価の出所">#REF!</definedName>
    <definedName name="ポリスリーブφ１２５単価">#REF!</definedName>
    <definedName name="ポリスリーブφ１２５単価の出所">#REF!</definedName>
    <definedName name="ポリスリーブφ１５０単価">#REF!</definedName>
    <definedName name="ポリスリーブφ１５０単価の出所">#REF!</definedName>
    <definedName name="ポリスリーブφ２００単価">#REF!</definedName>
    <definedName name="ポリスリーブφ２００単価の出所">#REF!</definedName>
    <definedName name="ポリスリーブφ２５０単価">#REF!</definedName>
    <definedName name="ポリスリーブφ２５０単価の出所">#REF!</definedName>
    <definedName name="ポリスリーブφ３００単価">#REF!</definedName>
    <definedName name="ポリスリーブφ３００単価の出所">#REF!</definedName>
    <definedName name="ポリスリーブφ３５０単価">#REF!</definedName>
    <definedName name="ポリスリーブφ３５０単価の出所">#REF!</definedName>
    <definedName name="ポリスリーブφ４００単価">#REF!</definedName>
    <definedName name="ポリスリーブφ４００単価の出所">#REF!</definedName>
    <definedName name="ポリスリーブφ７５単価">#REF!</definedName>
    <definedName name="ポリスリーブφ７５単価の出所">#REF!</definedName>
    <definedName name="ポリ館" localSheetId="9">#REF!</definedName>
    <definedName name="ポリ館">#REF!</definedName>
    <definedName name="ポンプ" localSheetId="2">#REF!</definedName>
    <definedName name="ポンプ" localSheetId="12">#REF!</definedName>
    <definedName name="ﾎﾟﾝﾌﾟ" localSheetId="9">#REF!</definedName>
    <definedName name="ポンプ" localSheetId="5">#N/A</definedName>
    <definedName name="ポンプ" localSheetId="0">#REF!</definedName>
    <definedName name="ポンプ">#REF!</definedName>
    <definedName name="ポンプ_掛率">#REF!</definedName>
    <definedName name="ポンプB">#REF!</definedName>
    <definedName name="ﾎﾟﾝﾌﾟ給水" localSheetId="9">#REF!</definedName>
    <definedName name="ﾎﾟﾝﾌﾟ給水">#REF!</definedName>
    <definedName name="ﾎﾟﾝﾌﾟ消火" localSheetId="9">#REF!</definedName>
    <definedName name="ﾎﾟﾝﾌﾟ消火">#REF!</definedName>
    <definedName name="ﾎﾟﾝﾌﾟ排水" localSheetId="9">#REF!</definedName>
    <definedName name="ﾎﾟﾝﾌﾟ排水">#REF!</definedName>
    <definedName name="ポ室撤去">#N/A</definedName>
    <definedName name="ま">#REF!</definedName>
    <definedName name="マイ">#REF!</definedName>
    <definedName name="まク">#REF!</definedName>
    <definedName name="マクロ" localSheetId="2">#REF!</definedName>
    <definedName name="マクロ" localSheetId="12">#REF!</definedName>
    <definedName name="マクロ">#REF!</definedName>
    <definedName name="まとめの表">#REF!</definedName>
    <definedName name="まの" localSheetId="2">#REF!</definedName>
    <definedName name="まの" localSheetId="12">#REF!</definedName>
    <definedName name="まの">#REF!</definedName>
    <definedName name="まみ">#REF!</definedName>
    <definedName name="マンホ_ル" localSheetId="2">#REF!</definedName>
    <definedName name="マンホ_ル" localSheetId="12">#REF!</definedName>
    <definedName name="マンホ_ル">#REF!</definedName>
    <definedName name="マンホール" hidden="1">#REF!</definedName>
    <definedName name="ﾏﾝﾎｰﾙﾎﾟﾝﾌﾟ室" localSheetId="2">#REF!</definedName>
    <definedName name="ﾏﾝﾎｰﾙﾎﾟﾝﾌﾟ室" localSheetId="12">#REF!</definedName>
    <definedName name="ﾏﾝﾎｰﾙﾎﾟﾝﾌﾟ室" localSheetId="5">#N/A</definedName>
    <definedName name="ﾏﾝﾎｰﾙﾎﾟﾝﾌﾟ室">#REF!</definedName>
    <definedName name="ﾏﾝﾎ数量">#REF!</definedName>
    <definedName name="み">#REF!</definedName>
    <definedName name="ﾐﾝ">#REF!</definedName>
    <definedName name="ﾐﾝﾝ">#REF!</definedName>
    <definedName name="む">#REF!</definedName>
    <definedName name="むつ１" localSheetId="12">#REF!</definedName>
    <definedName name="むつ１" localSheetId="0">#REF!</definedName>
    <definedName name="むつ１">#REF!</definedName>
    <definedName name="むめ">#REF!</definedName>
    <definedName name="め">#REF!</definedName>
    <definedName name="メインメニュー">#REF!</definedName>
    <definedName name="メーカ１" localSheetId="7">#REF!</definedName>
    <definedName name="メーカ１" localSheetId="8">#REF!</definedName>
    <definedName name="メーカ１">#REF!</definedName>
    <definedName name="メーカー承諾願い">#REF!</definedName>
    <definedName name="メーカー承諾願い2">#REF!</definedName>
    <definedName name="メーカー承諾願い3">#REF!</definedName>
    <definedName name="メーカー承諾願い4">#REF!</definedName>
    <definedName name="メーカー承諾願い5">#REF!</definedName>
    <definedName name="メーカー承諾願い6">#REF!</definedName>
    <definedName name="メーカー承諾願い7">#REF!</definedName>
    <definedName name="ﾒｰｶｰ比較" localSheetId="9">#REF!</definedName>
    <definedName name="ﾒｰｶｰ比較">#REF!</definedName>
    <definedName name="メカニカル継ぎ手工２００">#REF!</definedName>
    <definedName name="メカニカル継ぎ手工２００の番号">#REF!</definedName>
    <definedName name="メカニカル継ぎ手工５００">#REF!</definedName>
    <definedName name="メカニカル継ぎ手工５００の番号">#REF!</definedName>
    <definedName name="メカニカル継ぎ手工６００">#REF!</definedName>
    <definedName name="メカニカル継ぎ手工６００の番号">#REF!</definedName>
    <definedName name="ﾒｯｾｰｼﾞ1">#REF!</definedName>
    <definedName name="ﾒｯｾｰｼﾞ2">#REF!</definedName>
    <definedName name="ﾒﾆｭ">#REF!</definedName>
    <definedName name="ﾒﾆｭ_3">#REF!</definedName>
    <definedName name="ﾒﾆｭｰ" localSheetId="9">#REF!</definedName>
    <definedName name="ﾒﾆｭｰ">#REF!</definedName>
    <definedName name="ﾒﾆｭｰ1">#REF!</definedName>
    <definedName name="ﾒﾆｭｰ10">#REF!</definedName>
    <definedName name="メニュー11">#REF!</definedName>
    <definedName name="メニュー12">#REF!</definedName>
    <definedName name="メニュー13">#REF!</definedName>
    <definedName name="メニュー14">#REF!</definedName>
    <definedName name="ﾒﾆｭｰ2" localSheetId="9">#REF!</definedName>
    <definedName name="ﾒﾆｭｰ2">#REF!</definedName>
    <definedName name="ﾒﾆｭｰ4">#REF!</definedName>
    <definedName name="ﾒﾆｭｰ5">#REF!</definedName>
    <definedName name="ﾒﾆｭｰ6">#REF!</definedName>
    <definedName name="ﾒﾆｭｰ7">#REF!</definedName>
    <definedName name="ﾒﾆｭｰ8">#REF!</definedName>
    <definedName name="ﾒﾆｭｰ9">#REF!</definedName>
    <definedName name="も">#REF!</definedName>
    <definedName name="ﾓｰﾀｸﾞﾚｰﾀﾞ_油圧式_3.1ｍ">#REF!</definedName>
    <definedName name="モータグレーダ供用日損料">#REF!</definedName>
    <definedName name="モータグレーダ供用日損料の出所">#REF!</definedName>
    <definedName name="モータグレーダ時間損料">#REF!</definedName>
    <definedName name="モータグレーダ時間損料の出所">#REF!</definedName>
    <definedName name="ﾓｰﾙﾄﾞ分岐">#REF!</definedName>
    <definedName name="もっとﾒﾆｭｰ" localSheetId="2">#REF!</definedName>
    <definedName name="もっとﾒﾆｭｰ" localSheetId="12">#REF!</definedName>
    <definedName name="もっとﾒﾆｭｰ">#REF!</definedName>
    <definedName name="ものまね">#REF!</definedName>
    <definedName name="ものもの">#REF!</definedName>
    <definedName name="もも">#REF!</definedName>
    <definedName name="モルタル">#REF!</definedName>
    <definedName name="ﾓﾙﾀﾙ_ary">#REF!</definedName>
    <definedName name="モルタル無筋">#REF!</definedName>
    <definedName name="モルタル有筋">#REF!</definedName>
    <definedName name="や">#REF!</definedName>
    <definedName name="やね">#REF!</definedName>
    <definedName name="やや">#REF!</definedName>
    <definedName name="やりかた">#N/A</definedName>
    <definedName name="ユ">#REF!</definedName>
    <definedName name="ゆ" localSheetId="2">#REF!</definedName>
    <definedName name="ゆ" localSheetId="9">#REF!</definedName>
    <definedName name="ゆ" localSheetId="5">#REF!</definedName>
    <definedName name="ゆ" localSheetId="0">#REF!</definedName>
    <definedName name="ゆ">#REF!</definedName>
    <definedName name="ユニット及びその他" localSheetId="12">#REF!</definedName>
    <definedName name="ユニット及びその他" localSheetId="0">#REF!</definedName>
    <definedName name="ユニット及びその他">#REF!</definedName>
    <definedName name="ゆよ">#REF!</definedName>
    <definedName name="ゆわ">#REF!</definedName>
    <definedName name="よ">#REF!</definedName>
    <definedName name="ﾖｳｼﾞｮｳ">#REF!</definedName>
    <definedName name="ﾖｳｼﾞｮｳA">#REF!</definedName>
    <definedName name="ラ">#REF!</definedName>
    <definedName name="ら">#REF!</definedName>
    <definedName name="ﾗｲﾃｨﾝｸﾞﾀﾞｸﾄ">#REF!</definedName>
    <definedName name="ライン名称___" localSheetId="2">#REF!</definedName>
    <definedName name="ライン名称___" localSheetId="12">#REF!</definedName>
    <definedName name="ライン名称___">#REF!</definedName>
    <definedName name="らだ" localSheetId="2">#REF!</definedName>
    <definedName name="らだ" localSheetId="12">#REF!</definedName>
    <definedName name="らだ" localSheetId="5">#REF!</definedName>
    <definedName name="らだ" localSheetId="0">#REF!</definedName>
    <definedName name="らだ">#REF!</definedName>
    <definedName name="ﾗﾌｸﾚ25t">#REF!</definedName>
    <definedName name="ﾗﾌｸﾚ25tの根拠">#REF!</definedName>
    <definedName name="ラフテレーンクレーン２５賃料">#REF!</definedName>
    <definedName name="らふてれーんくれーん２５賃料">#REF!</definedName>
    <definedName name="ラフテレーンクレーン２５賃料の出所">#REF!</definedName>
    <definedName name="ラフテレーンクレーン３５賃料">#REF!</definedName>
    <definedName name="ラフテレーンクレーン３５賃料の出所">#REF!</definedName>
    <definedName name="ラフテレーンクレーン賃料">#REF!</definedName>
    <definedName name="ラフテレーンクレーン賃料２０">#REF!</definedName>
    <definedName name="ラフテレーンクレーン賃料２０の出所">#REF!</definedName>
    <definedName name="ラフテレーンクレーン賃料の出所">#REF!</definedName>
    <definedName name="らら" localSheetId="12">#REF!</definedName>
    <definedName name="らら" localSheetId="0">#REF!</definedName>
    <definedName name="らら">#REF!</definedName>
    <definedName name="ららら">#REF!</definedName>
    <definedName name="らり">#REF!</definedName>
    <definedName name="り">#REF!</definedName>
    <definedName name="リスト">#REF!</definedName>
    <definedName name="リストITV装置">#REF!</definedName>
    <definedName name="リストパーシャルフリューム">#REF!</definedName>
    <definedName name="リスト監視制御装置">#REF!</definedName>
    <definedName name="リスト気象観測装置">#REF!</definedName>
    <definedName name="リスト検出端等">#REF!</definedName>
    <definedName name="リスト情報処理設備">#REF!</definedName>
    <definedName name="リスト直流・無停電電源装置">#REF!</definedName>
    <definedName name="リスト電磁流量計">#REF!</definedName>
    <definedName name="リスト搭載形発電装置">#REF!</definedName>
    <definedName name="リスト配電盤1">#REF!</definedName>
    <definedName name="リスト配電盤2">#REF!</definedName>
    <definedName name="リスト配電盤3">#REF!</definedName>
    <definedName name="リスト発電設備">#REF!</definedName>
    <definedName name="リスト非常通報装置">#REF!</definedName>
    <definedName name="ﾘﾂ">#N/A</definedName>
    <definedName name="リモコン">#REF!</definedName>
    <definedName name="りりりりり" localSheetId="2">#REF!</definedName>
    <definedName name="りりりりり" localSheetId="12">#REF!</definedName>
    <definedName name="りりりりり" localSheetId="5">#REF!</definedName>
    <definedName name="りりりりり" localSheetId="0">#REF!</definedName>
    <definedName name="りりりりり">#REF!</definedName>
    <definedName name="りりれ" hidden="1">#REF!</definedName>
    <definedName name="る">#REF!</definedName>
    <definedName name="るｒけ" localSheetId="9">#REF!</definedName>
    <definedName name="るｒけ">#N/A</definedName>
    <definedName name="ﾙｰﾌﾟ" localSheetId="9">#REF!</definedName>
    <definedName name="ﾙｰﾌﾟ">#REF!</definedName>
    <definedName name="ﾙｰﾌﾟ2" localSheetId="9">#REF!</definedName>
    <definedName name="ﾙｰﾌﾟ2">#REF!</definedName>
    <definedName name="るくｋ" localSheetId="9">#REF!</definedName>
    <definedName name="るくｋ">#N/A</definedName>
    <definedName name="るれ">#REF!</definedName>
    <definedName name="れ">#REF!</definedName>
    <definedName name="れｇヴぃおｈぐおえあｈごあえｒ">#REF!</definedName>
    <definedName name="ロ">#REF!</definedName>
    <definedName name="ろ">#REF!</definedName>
    <definedName name="ロードローラ_ﾏｶﾀﾞﾑ両輪駆動10_12t">#REF!</definedName>
    <definedName name="ロードローラ供用日損料">#REF!</definedName>
    <definedName name="ロードローラ供用日損料の出所">#REF!</definedName>
    <definedName name="ﾛﾗｰ運転0.8_1.1t" localSheetId="2">#REF!</definedName>
    <definedName name="ﾛﾗｰ運転0.8_1.1t" localSheetId="12">#REF!</definedName>
    <definedName name="ﾛﾗｰ運転0.8_1.1t">#REF!</definedName>
    <definedName name="ﾛﾗｰ運転0.8_1.1t_11" localSheetId="2">#REF!</definedName>
    <definedName name="ﾛﾗｰ運転0.8_1.1t_11" localSheetId="12">#REF!</definedName>
    <definedName name="ﾛﾗｰ運転0.8_1.1t_11">#REF!</definedName>
    <definedName name="ﾛﾗｰ運転0.8_1.1t_12" localSheetId="2">#REF!</definedName>
    <definedName name="ﾛﾗｰ運転0.8_1.1t_12" localSheetId="12">#REF!</definedName>
    <definedName name="ﾛﾗｰ運転0.8_1.1t_12">#REF!</definedName>
    <definedName name="ﾛﾗｰ運転0.8_1.1t_13" localSheetId="2">#REF!</definedName>
    <definedName name="ﾛﾗｰ運転0.8_1.1t_13" localSheetId="12">#REF!</definedName>
    <definedName name="ﾛﾗｰ運転0.8_1.1t_13">#REF!</definedName>
    <definedName name="ﾛﾗｰ運転0.8_1.1t_4" localSheetId="2">#REF!</definedName>
    <definedName name="ﾛﾗｰ運転0.8_1.1t_4" localSheetId="12">#REF!</definedName>
    <definedName name="ﾛﾗｰ運転0.8_1.1t_4">#REF!</definedName>
    <definedName name="ﾛﾗｰ運転3.0_4.0t" localSheetId="2">#REF!</definedName>
    <definedName name="ﾛﾗｰ運転3.0_4.0t" localSheetId="12">#REF!</definedName>
    <definedName name="ﾛﾗｰ運転3.0_4.0t">#REF!</definedName>
    <definedName name="ﾛﾗｰ運転3.0_4.0t_11" localSheetId="2">#REF!</definedName>
    <definedName name="ﾛﾗｰ運転3.0_4.0t_11" localSheetId="12">#REF!</definedName>
    <definedName name="ﾛﾗｰ運転3.0_4.0t_11">#REF!</definedName>
    <definedName name="ﾛﾗｰ運転3.0_4.0t_12" localSheetId="2">#REF!</definedName>
    <definedName name="ﾛﾗｰ運転3.0_4.0t_12" localSheetId="12">#REF!</definedName>
    <definedName name="ﾛﾗｰ運転3.0_4.0t_12">#REF!</definedName>
    <definedName name="ﾛﾗｰ運転3.0_4.0t_13" localSheetId="2">#REF!</definedName>
    <definedName name="ﾛﾗｰ運転3.0_4.0t_13" localSheetId="12">#REF!</definedName>
    <definedName name="ﾛﾗｰ運転3.0_4.0t_13">#REF!</definedName>
    <definedName name="ﾛﾗｰ運転3.0_4.0t_4" localSheetId="2">#REF!</definedName>
    <definedName name="ﾛﾗｰ運転3.0_4.0t_4" localSheetId="12">#REF!</definedName>
    <definedName name="ﾛﾗｰ運転3.0_4.0t_4">#REF!</definedName>
    <definedName name="ろわ">#REF!</definedName>
    <definedName name="ろ過">#REF!</definedName>
    <definedName name="わ" hidden="1">#REF!</definedName>
    <definedName name="ﾜﾘﾏｼﾘﾂ">#REF!</definedName>
    <definedName name="わわわ" localSheetId="2">#REF!</definedName>
    <definedName name="わわわ" localSheetId="12">#REF!</definedName>
    <definedName name="わわわ" localSheetId="5">#REF!</definedName>
    <definedName name="わわわ">#REF!</definedName>
    <definedName name="ん">#REF!</definedName>
    <definedName name="ん１９１４" localSheetId="2">#REF!</definedName>
    <definedName name="ん１９１４" localSheetId="12">#REF!</definedName>
    <definedName name="ん１９１４" localSheetId="0">#REF!</definedName>
    <definedName name="ん１９１４">#REF!</definedName>
    <definedName name="ん１９４" localSheetId="2">#REF!</definedName>
    <definedName name="ん１９４" localSheetId="12">#REF!</definedName>
    <definedName name="ん１９４" localSheetId="0">#REF!</definedName>
    <definedName name="ん１９４">#REF!</definedName>
    <definedName name="ん１９８" localSheetId="2">#REF!</definedName>
    <definedName name="ん１９８" localSheetId="12">#REF!</definedName>
    <definedName name="ん１９８" localSheetId="0">#REF!</definedName>
    <definedName name="ん１９８">#REF!</definedName>
    <definedName name="ん２１８９" localSheetId="2">#REF!</definedName>
    <definedName name="ん２１８９" localSheetId="12">#REF!</definedName>
    <definedName name="ん２１８９">#REF!</definedName>
    <definedName name="んＣ" hidden="1">{"51-1代価表",#N/A,FALSE,"51-1排水桝";"51-1一覧表",#N/A,FALSE,"51-1排水桝"}</definedName>
    <definedName name="んｎ" hidden="1">#REF!</definedName>
    <definedName name="んん">#REF!</definedName>
    <definedName name="んんｎ">#REF!</definedName>
    <definedName name="んんんんんん" localSheetId="9">#REF!</definedName>
    <definedName name="んんんんんん">#REF!</definedName>
    <definedName name="亜鉛" localSheetId="9">#REF!</definedName>
    <definedName name="亜鉛">#REF!</definedName>
    <definedName name="愛" localSheetId="2">#REF!</definedName>
    <definedName name="愛" localSheetId="12">#REF!</definedName>
    <definedName name="愛" localSheetId="5">#N/A</definedName>
    <definedName name="愛">#REF!</definedName>
    <definedName name="旭志">#REF!</definedName>
    <definedName name="旭志２">#REF!</definedName>
    <definedName name="宛先" localSheetId="2">#REF!</definedName>
    <definedName name="宛先" localSheetId="12">#REF!</definedName>
    <definedName name="宛先" localSheetId="9">#REF!</definedName>
    <definedName name="宛先">#REF!</definedName>
    <definedName name="安" hidden="1">#REF!</definedName>
    <definedName name="安全１">#REF!</definedName>
    <definedName name="安全２">#REF!</definedName>
    <definedName name="安全３">#REF!</definedName>
    <definedName name="安全施設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安全費" localSheetId="2">#REF!</definedName>
    <definedName name="安全費" localSheetId="12">#REF!</definedName>
    <definedName name="安全費" localSheetId="0">#REF!</definedName>
    <definedName name="安全費">#REF!</definedName>
    <definedName name="按分">#REF!</definedName>
    <definedName name="按分調書">#REF!</definedName>
    <definedName name="案鉄" localSheetId="9">#REF!</definedName>
    <definedName name="案鉄">#REF!</definedName>
    <definedName name="位置寸法表">#REF!</definedName>
    <definedName name="依頼排水桝">#REF!</definedName>
    <definedName name="委員会室">#REF!</definedName>
    <definedName name="委員会室単価根拠">#REF!</definedName>
    <definedName name="委託価格" localSheetId="2">#REF!</definedName>
    <definedName name="委託価格" localSheetId="12">#REF!</definedName>
    <definedName name="委託価格" localSheetId="0">#REF!</definedName>
    <definedName name="委託価格">#REF!</definedName>
    <definedName name="委託出来高算定">#REF!</definedName>
    <definedName name="委託承諾願結果通知">#REF!</definedName>
    <definedName name="委託料算定">#REF!</definedName>
    <definedName name="尉３７９" localSheetId="2">#REF!</definedName>
    <definedName name="尉３７９" localSheetId="12">#REF!</definedName>
    <definedName name="尉３７９" localSheetId="0">#REF!</definedName>
    <definedName name="尉３７９">#REF!</definedName>
    <definedName name="異形棒鋼２９５の１３の小口">#REF!</definedName>
    <definedName name="異形棒鋼２９５の１３の小口の出所">#REF!</definedName>
    <definedName name="異形棒鋼２９５の１３の中口">#REF!</definedName>
    <definedName name="異形棒鋼２９５の１３の中口の出所">#REF!</definedName>
    <definedName name="異形棒鋼２９５の１６の小口">#REF!</definedName>
    <definedName name="異形棒鋼２９５の１６の小口の出所">#REF!</definedName>
    <definedName name="異形棒鋼２９５の１６の中口">#REF!</definedName>
    <definedName name="異形棒鋼２９５の１６の中口の出所">#REF!</definedName>
    <definedName name="異形棒鋼３４５の１３の小口">#REF!</definedName>
    <definedName name="異形棒鋼３４５の１３の小口の出所">#REF!</definedName>
    <definedName name="異形棒鋼３４５の１３の中口">#REF!</definedName>
    <definedName name="異形棒鋼３４５の１３の中口の出所">#REF!</definedName>
    <definedName name="異形棒鋼３４５の１６から２５の大口">#REF!</definedName>
    <definedName name="異形棒鋼３４５の１６から２５の大口の出所">#REF!</definedName>
    <definedName name="異形棒鋼３４５の１６から２５の中口">#REF!</definedName>
    <definedName name="異形棒鋼３４５の１６から２５の中口の出所">#REF!</definedName>
    <definedName name="移植工の出所">#REF!</definedName>
    <definedName name="移動処理">#REF!</definedName>
    <definedName name="医療ガス設備">#REF!</definedName>
    <definedName name="医療用器具">#REF!</definedName>
    <definedName name="井上ふｍ">#REF!</definedName>
    <definedName name="一ぉ木" hidden="1">{"'電灯ｺﾝｾﾝﾄ'!$C$88"}</definedName>
    <definedName name="一位代価" localSheetId="2">#REF!</definedName>
    <definedName name="一位代価" localSheetId="12">#REF!</definedName>
    <definedName name="一位代価" localSheetId="5">#N/A</definedName>
    <definedName name="一位代価">#REF!</definedName>
    <definedName name="一位代価_8" localSheetId="2">#REF!</definedName>
    <definedName name="一位代価_8" localSheetId="12">#REF!</definedName>
    <definedName name="一位代価_8" localSheetId="0">#REF!</definedName>
    <definedName name="一位代価_8">#REF!</definedName>
    <definedName name="一位代価表" localSheetId="9">#REF!</definedName>
    <definedName name="一位代価表">#REF!</definedName>
    <definedName name="一位代価表番号表">#REF!</definedName>
    <definedName name="一位単価３">#REF!</definedName>
    <definedName name="一改98">#REF!</definedName>
    <definedName name="一改R5J">#REF!</definedName>
    <definedName name="一改区分入力">#REF!</definedName>
    <definedName name="一階単価">#REF!</definedName>
    <definedName name="一次単価">#REF!</definedName>
    <definedName name="一式" localSheetId="9">#REF!</definedName>
    <definedName name="一式">#REF!</definedName>
    <definedName name="一式1" localSheetId="9">#REF!</definedName>
    <definedName name="一式1">#REF!</definedName>
    <definedName name="一式改修複写元" localSheetId="9">#REF!</definedName>
    <definedName name="一式改修複写元">#REF!</definedName>
    <definedName name="一式記入">#REF!</definedName>
    <definedName name="一式複写元" localSheetId="9">#REF!</definedName>
    <definedName name="一式複写元">#REF!</definedName>
    <definedName name="一般１">#REF!</definedName>
    <definedName name="一般２">#REF!</definedName>
    <definedName name="一般３">#REF!</definedName>
    <definedName name="一般一般">#REF!</definedName>
    <definedName name="一般運転手" localSheetId="2">#REF!</definedName>
    <definedName name="一般運転手" localSheetId="12">#REF!</definedName>
    <definedName name="一般運転手" localSheetId="9">#REF!</definedName>
    <definedName name="一般運転手" localSheetId="0">#REF!</definedName>
    <definedName name="一般運転手">#REF!</definedName>
    <definedName name="一般運転手_11" localSheetId="2">#REF!</definedName>
    <definedName name="一般運転手_11" localSheetId="12">#REF!</definedName>
    <definedName name="一般運転手_11" localSheetId="0">#REF!</definedName>
    <definedName name="一般運転手_11">#REF!</definedName>
    <definedName name="一般運転手_12" localSheetId="2">#REF!</definedName>
    <definedName name="一般運転手_12" localSheetId="12">#REF!</definedName>
    <definedName name="一般運転手_12">#REF!</definedName>
    <definedName name="一般運転手_13" localSheetId="2">#REF!</definedName>
    <definedName name="一般運転手_13" localSheetId="12">#REF!</definedName>
    <definedName name="一般運転手_13">#REF!</definedName>
    <definedName name="一般運転手_4" localSheetId="2">#REF!</definedName>
    <definedName name="一般運転手_4" localSheetId="12">#REF!</definedName>
    <definedName name="一般運転手_4">#REF!</definedName>
    <definedName name="一般改め">#REF!</definedName>
    <definedName name="一般改修">#REF!</definedName>
    <definedName name="一般改修確認">#REF!</definedName>
    <definedName name="一般環境対策費">#REF!</definedName>
    <definedName name="一般管理費" localSheetId="2">#REF!</definedName>
    <definedName name="一般管理費" localSheetId="12">#REF!</definedName>
    <definedName name="一般管理費" localSheetId="0">#REF!</definedName>
    <definedName name="一般管理費">#REF!</definedName>
    <definedName name="一般管理費１">#REF!</definedName>
    <definedName name="一般管理費２">#REF!</definedName>
    <definedName name="一般管理費S" localSheetId="2">#REF!</definedName>
    <definedName name="一般管理費S" localSheetId="12">#REF!</definedName>
    <definedName name="一般管理費S">#REF!</definedName>
    <definedName name="一般管理費計">#REF!</definedName>
    <definedName name="一般管理費等" localSheetId="2">#REF!</definedName>
    <definedName name="一般管理費等" localSheetId="12">#REF!</definedName>
    <definedName name="一般管理費等" localSheetId="9">#REF!</definedName>
    <definedName name="一般管理費等" localSheetId="0">#REF!</definedName>
    <definedName name="一般管理費等">#REF!</definedName>
    <definedName name="一般管理費等率">#REF!</definedName>
    <definedName name="一般管理費率" localSheetId="9">#REF!</definedName>
    <definedName name="一般管理費率">#REF!</definedName>
    <definedName name="一般機械">#REF!</definedName>
    <definedName name="一般競争電気プ">#REF!</definedName>
    <definedName name="一般建築">#REF!</definedName>
    <definedName name="一般工事１">#REF!</definedName>
    <definedName name="一般材料単価比較">#REF!</definedName>
    <definedName name="一般式１">#REF!</definedName>
    <definedName name="一般式２">#REF!</definedName>
    <definedName name="一般式３">#REF!</definedName>
    <definedName name="一般式４">#REF!</definedName>
    <definedName name="一般処理">#REF!</definedName>
    <definedName name="一般世話役">#REF!</definedName>
    <definedName name="一般多現場">#REF!</definedName>
    <definedName name="一般多現場プ">#REF!</definedName>
    <definedName name="一般多現場印刷">#REF!</definedName>
    <definedName name="一般対象">#REF!</definedName>
    <definedName name="一般対象額">#REF!</definedName>
    <definedName name="一般暖房">#REF!</definedName>
    <definedName name="一般暖房変">#REF!</definedName>
    <definedName name="一般電気">#REF!</definedName>
    <definedName name="一般電気競争">#REF!</definedName>
    <definedName name="一般電気競争印">#REF!</definedName>
    <definedName name="一般費">#REF!</definedName>
    <definedName name="一般労務費" localSheetId="2">#REF!</definedName>
    <definedName name="一般労務費" localSheetId="12">#REF!</definedName>
    <definedName name="一般労務費" localSheetId="0">#REF!</definedName>
    <definedName name="一般労務費">#REF!</definedName>
    <definedName name="一般労務費E" localSheetId="2">#REF!</definedName>
    <definedName name="一般労務費E" localSheetId="12">#REF!</definedName>
    <definedName name="一般労務費E">#REF!</definedName>
    <definedName name="一般労務費M" localSheetId="2">#REF!</definedName>
    <definedName name="一般労務費M" localSheetId="12">#REF!</definedName>
    <definedName name="一般労務費M">#REF!</definedName>
    <definedName name="一部保存実行" localSheetId="2">#REF!</definedName>
    <definedName name="一部保存実行" localSheetId="12">#REF!</definedName>
    <definedName name="一部保存実行">#REF!</definedName>
    <definedName name="一部保存範囲" localSheetId="2">#REF!</definedName>
    <definedName name="一部保存範囲" localSheetId="12">#REF!</definedName>
    <definedName name="一部保存範囲">#REF!</definedName>
    <definedName name="一覧">#REF!</definedName>
    <definedName name="一覧1">#REF!</definedName>
    <definedName name="一覧P">#REF!</definedName>
    <definedName name="一覧Q">#REF!</definedName>
    <definedName name="一覧表" localSheetId="2">#REF!,#REF!,#REF!,#REF!,#REF!,#REF!,#REF!,#REF!</definedName>
    <definedName name="一覧表" localSheetId="12">#REF!,#REF!,#REF!,#REF!,#REF!,#REF!,#REF!,#REF!</definedName>
    <definedName name="一覧表" localSheetId="5">#REF!,#REF!,#REF!,#REF!,#REF!,#REF!,#REF!,#REF!</definedName>
    <definedName name="一覧表" localSheetId="0">#REF!,#REF!,#REF!,#REF!,#REF!,#REF!,#REF!,#REF!</definedName>
    <definedName name="一覧表">#REF!,#REF!,#REF!,#REF!,#REF!,#REF!,#REF!,#REF!</definedName>
    <definedName name="印">#N/A</definedName>
    <definedName name="印刷" localSheetId="2">#REF!</definedName>
    <definedName name="印刷" localSheetId="12">#REF!</definedName>
    <definedName name="印刷" localSheetId="9">#REF!</definedName>
    <definedName name="印刷" localSheetId="0">#REF!</definedName>
    <definedName name="印刷">#REF!</definedName>
    <definedName name="印刷_1">#REF!</definedName>
    <definedName name="印刷_11" localSheetId="2">#REF!</definedName>
    <definedName name="印刷_11" localSheetId="12">#REF!</definedName>
    <definedName name="印刷_11" localSheetId="0">#REF!</definedName>
    <definedName name="印刷_11">#REF!</definedName>
    <definedName name="印刷_12" localSheetId="2">#REF!</definedName>
    <definedName name="印刷_12" localSheetId="12">#REF!</definedName>
    <definedName name="印刷_12" localSheetId="0">#REF!</definedName>
    <definedName name="印刷_12">#REF!</definedName>
    <definedName name="印刷_13" localSheetId="2">#REF!</definedName>
    <definedName name="印刷_13" localSheetId="12">#REF!</definedName>
    <definedName name="印刷_13">#REF!</definedName>
    <definedName name="印刷_2">#REF!</definedName>
    <definedName name="印刷_3">#REF!</definedName>
    <definedName name="印刷_4" localSheetId="2">#REF!</definedName>
    <definedName name="印刷_4" localSheetId="12">#REF!</definedName>
    <definedName name="印刷_4">#REF!</definedName>
    <definedName name="印刷_5">#REF!</definedName>
    <definedName name="印刷_6">#REF!</definedName>
    <definedName name="印刷_7">#REF!</definedName>
    <definedName name="印刷_S">#REF!</definedName>
    <definedName name="印刷05" localSheetId="2">#REF!</definedName>
    <definedName name="印刷05" localSheetId="12">#REF!</definedName>
    <definedName name="印刷05">#REF!</definedName>
    <definedName name="印刷05_11" localSheetId="2">#REF!</definedName>
    <definedName name="印刷05_11" localSheetId="12">#REF!</definedName>
    <definedName name="印刷05_11">#REF!</definedName>
    <definedName name="印刷05_12" localSheetId="2">#REF!</definedName>
    <definedName name="印刷05_12" localSheetId="12">#REF!</definedName>
    <definedName name="印刷05_12">#REF!</definedName>
    <definedName name="印刷05_13" localSheetId="2">#REF!</definedName>
    <definedName name="印刷05_13" localSheetId="12">#REF!</definedName>
    <definedName name="印刷05_13">#REF!</definedName>
    <definedName name="印刷05_4" localSheetId="2">#REF!</definedName>
    <definedName name="印刷05_4" localSheetId="12">#REF!</definedName>
    <definedName name="印刷05_4">#REF!</definedName>
    <definedName name="印刷１" localSheetId="2">#REF!</definedName>
    <definedName name="印刷１" localSheetId="12">#REF!</definedName>
    <definedName name="印刷１">#REF!</definedName>
    <definedName name="印刷10" localSheetId="2">#REF!</definedName>
    <definedName name="印刷10" localSheetId="12">#REF!</definedName>
    <definedName name="印刷10">#REF!</definedName>
    <definedName name="印刷10_11" localSheetId="2">#REF!</definedName>
    <definedName name="印刷10_11" localSheetId="12">#REF!</definedName>
    <definedName name="印刷10_11">#REF!</definedName>
    <definedName name="印刷10_12" localSheetId="2">#REF!</definedName>
    <definedName name="印刷10_12" localSheetId="12">#REF!</definedName>
    <definedName name="印刷10_12">#REF!</definedName>
    <definedName name="印刷10_13" localSheetId="2">#REF!</definedName>
    <definedName name="印刷10_13" localSheetId="12">#REF!</definedName>
    <definedName name="印刷10_13">#REF!</definedName>
    <definedName name="印刷10_4" localSheetId="2">#REF!</definedName>
    <definedName name="印刷10_4" localSheetId="12">#REF!</definedName>
    <definedName name="印刷10_4">#REF!</definedName>
    <definedName name="印刷1号" localSheetId="9">#REF!</definedName>
    <definedName name="印刷1号">#REF!</definedName>
    <definedName name="印刷２" localSheetId="2">#REF!</definedName>
    <definedName name="印刷２" localSheetId="12">#REF!</definedName>
    <definedName name="印刷２">#REF!</definedName>
    <definedName name="印刷20" localSheetId="2">#REF!</definedName>
    <definedName name="印刷20" localSheetId="12">#REF!</definedName>
    <definedName name="印刷20">#REF!</definedName>
    <definedName name="印刷20_11" localSheetId="2">#REF!</definedName>
    <definedName name="印刷20_11" localSheetId="12">#REF!</definedName>
    <definedName name="印刷20_11">#REF!</definedName>
    <definedName name="印刷20_12" localSheetId="2">#REF!</definedName>
    <definedName name="印刷20_12" localSheetId="12">#REF!</definedName>
    <definedName name="印刷20_12">#REF!</definedName>
    <definedName name="印刷20_13" localSheetId="2">#REF!</definedName>
    <definedName name="印刷20_13" localSheetId="12">#REF!</definedName>
    <definedName name="印刷20_13">#REF!</definedName>
    <definedName name="印刷20_4" localSheetId="2">#REF!</definedName>
    <definedName name="印刷20_4" localSheetId="12">#REF!</definedName>
    <definedName name="印刷20_4">#REF!</definedName>
    <definedName name="印刷３" localSheetId="2">#REF!</definedName>
    <definedName name="印刷３" localSheetId="12">#REF!</definedName>
    <definedName name="印刷３">#REF!</definedName>
    <definedName name="印刷30" localSheetId="2">#REF!</definedName>
    <definedName name="印刷30" localSheetId="12">#REF!</definedName>
    <definedName name="印刷30">#REF!</definedName>
    <definedName name="印刷30_11" localSheetId="2">#REF!</definedName>
    <definedName name="印刷30_11" localSheetId="12">#REF!</definedName>
    <definedName name="印刷30_11">#REF!</definedName>
    <definedName name="印刷30_12" localSheetId="2">#REF!</definedName>
    <definedName name="印刷30_12" localSheetId="12">#REF!</definedName>
    <definedName name="印刷30_12">#REF!</definedName>
    <definedName name="印刷30_13" localSheetId="2">#REF!</definedName>
    <definedName name="印刷30_13" localSheetId="12">#REF!</definedName>
    <definedName name="印刷30_13">#REF!</definedName>
    <definedName name="印刷30_4" localSheetId="2">#REF!</definedName>
    <definedName name="印刷30_4" localSheetId="12">#REF!</definedName>
    <definedName name="印刷30_4">#REF!</definedName>
    <definedName name="印刷3号" localSheetId="9">#REF!</definedName>
    <definedName name="印刷3号">#REF!</definedName>
    <definedName name="印刷3枚">#REF!</definedName>
    <definedName name="印刷4">#REF!</definedName>
    <definedName name="印刷40" localSheetId="2">#REF!</definedName>
    <definedName name="印刷40" localSheetId="12">#REF!</definedName>
    <definedName name="印刷40">#REF!</definedName>
    <definedName name="印刷40_11" localSheetId="2">#REF!</definedName>
    <definedName name="印刷40_11" localSheetId="12">#REF!</definedName>
    <definedName name="印刷40_11">#REF!</definedName>
    <definedName name="印刷40_12" localSheetId="2">#REF!</definedName>
    <definedName name="印刷40_12" localSheetId="12">#REF!</definedName>
    <definedName name="印刷40_12">#REF!</definedName>
    <definedName name="印刷40_13" localSheetId="2">#REF!</definedName>
    <definedName name="印刷40_13" localSheetId="12">#REF!</definedName>
    <definedName name="印刷40_13">#REF!</definedName>
    <definedName name="印刷40_4" localSheetId="2">#REF!</definedName>
    <definedName name="印刷40_4" localSheetId="12">#REF!</definedName>
    <definedName name="印刷40_4">#REF!</definedName>
    <definedName name="印刷5">#REF!</definedName>
    <definedName name="印刷50" localSheetId="2">#REF!</definedName>
    <definedName name="印刷50" localSheetId="12">#REF!</definedName>
    <definedName name="印刷50">#REF!</definedName>
    <definedName name="印刷50_11" localSheetId="2">#REF!</definedName>
    <definedName name="印刷50_11" localSheetId="12">#REF!</definedName>
    <definedName name="印刷50_11">#REF!</definedName>
    <definedName name="印刷50_12" localSheetId="2">#REF!</definedName>
    <definedName name="印刷50_12" localSheetId="12">#REF!</definedName>
    <definedName name="印刷50_12">#REF!</definedName>
    <definedName name="印刷50_13" localSheetId="2">#REF!</definedName>
    <definedName name="印刷50_13" localSheetId="12">#REF!</definedName>
    <definedName name="印刷50_13">#REF!</definedName>
    <definedName name="印刷50_4" localSheetId="2">#REF!</definedName>
    <definedName name="印刷50_4" localSheetId="12">#REF!</definedName>
    <definedName name="印刷50_4">#REF!</definedName>
    <definedName name="印刷6">#REF!</definedName>
    <definedName name="印刷7">#REF!</definedName>
    <definedName name="印刷8">#REF!</definedName>
    <definedName name="印刷EX" localSheetId="2">#REF!</definedName>
    <definedName name="印刷EX" localSheetId="12">#REF!</definedName>
    <definedName name="印刷EX">#REF!</definedName>
    <definedName name="印刷EX_11" localSheetId="2">#REF!</definedName>
    <definedName name="印刷EX_11" localSheetId="12">#REF!</definedName>
    <definedName name="印刷EX_11">#REF!</definedName>
    <definedName name="印刷EX_12" localSheetId="2">#REF!</definedName>
    <definedName name="印刷EX_12" localSheetId="12">#REF!</definedName>
    <definedName name="印刷EX_12">#REF!</definedName>
    <definedName name="印刷EX_13" localSheetId="2">#REF!</definedName>
    <definedName name="印刷EX_13" localSheetId="12">#REF!</definedName>
    <definedName name="印刷EX_13">#REF!</definedName>
    <definedName name="印刷EX_4" localSheetId="2">#REF!</definedName>
    <definedName name="印刷EX_4" localSheetId="12">#REF!</definedName>
    <definedName name="印刷EX_4">#REF!</definedName>
    <definedName name="印刷GA2">#REF!</definedName>
    <definedName name="印刷GJ2">#REF!</definedName>
    <definedName name="印刷GS2">#REF!</definedName>
    <definedName name="印刷HB2">#REF!</definedName>
    <definedName name="印刷HK2">#REF!</definedName>
    <definedName name="印刷HT2">#REF!</definedName>
    <definedName name="印刷の設定をし">#REF!</definedName>
    <definedName name="印刷メニュー">#REF!</definedName>
    <definedName name="印刷一覧">#REF!</definedName>
    <definedName name="印刷画面">#REF!</definedName>
    <definedName name="印刷終了">#REF!</definedName>
    <definedName name="印刷書式">#REF!</definedName>
    <definedName name="印刷書式01">#REF!</definedName>
    <definedName name="印刷書式0102">#REF!</definedName>
    <definedName name="印刷書式0104">#REF!</definedName>
    <definedName name="印刷書式0109">#REF!</definedName>
    <definedName name="印刷設定">#REF!</definedName>
    <definedName name="印刷範囲" localSheetId="2">#REF!</definedName>
    <definedName name="印刷範囲" localSheetId="12">#REF!</definedName>
    <definedName name="印刷範囲" localSheetId="9">#REF!</definedName>
    <definedName name="印刷範囲" localSheetId="5">#N/A</definedName>
    <definedName name="印刷範囲">#REF!</definedName>
    <definedName name="印刷範囲_小計_" localSheetId="9">#REF!</definedName>
    <definedName name="印刷範囲_小計_">#REF!</definedName>
    <definedName name="印刷範囲1" localSheetId="2">#REF!</definedName>
    <definedName name="印刷範囲1" localSheetId="12">#REF!</definedName>
    <definedName name="印刷範囲1">#REF!</definedName>
    <definedName name="印刷範囲2" localSheetId="2">#REF!</definedName>
    <definedName name="印刷範囲2" localSheetId="12">#REF!</definedName>
    <definedName name="印刷範囲2">#REF!</definedName>
    <definedName name="印刷範囲3" localSheetId="2">#REF!</definedName>
    <definedName name="印刷範囲3" localSheetId="12">#REF!</definedName>
    <definedName name="印刷範囲3">#REF!</definedName>
    <definedName name="印刷表">#REF!</definedName>
    <definedName name="印刷部数">#REF!</definedName>
    <definedName name="印字LOOP">#N/A</definedName>
    <definedName name="印字LOOP2">#N/A</definedName>
    <definedName name="印字ROUT">#N/A</definedName>
    <definedName name="印字計数">#N/A</definedName>
    <definedName name="印字行数">#N/A</definedName>
    <definedName name="印字変数1">#N/A</definedName>
    <definedName name="印字変数2">#N/A</definedName>
    <definedName name="印字変数3">#N/A</definedName>
    <definedName name="印字変数4">#N/A</definedName>
    <definedName name="印字変数5">#N/A</definedName>
    <definedName name="印字変数6">#N/A</definedName>
    <definedName name="印字変数7">#N/A</definedName>
    <definedName name="印字変数8">#N/A</definedName>
    <definedName name="引継">#REF!</definedName>
    <definedName name="雨水" localSheetId="9">#REF!</definedName>
    <definedName name="雨水">#REF!</definedName>
    <definedName name="雨水濾過">#REF!</definedName>
    <definedName name="運1">#REF!</definedName>
    <definedName name="運2">#REF!</definedName>
    <definedName name="運転手_一般">#REF!</definedName>
    <definedName name="運転手_特殊">#REF!</definedName>
    <definedName name="運転費">#REF!</definedName>
    <definedName name="運転費2">#REF!</definedName>
    <definedName name="運搬">#REF!</definedName>
    <definedName name="運搬ﾍﾟｰｼﾞ" localSheetId="2">#REF!</definedName>
    <definedName name="運搬ﾍﾟｰｼﾞ" localSheetId="12">#REF!</definedName>
    <definedName name="運搬ﾍﾟｰｼﾞ" localSheetId="9">#REF!</definedName>
    <definedName name="運搬ﾍﾟｰｼﾞ">#REF!</definedName>
    <definedName name="運搬費" localSheetId="2">#REF!</definedName>
    <definedName name="運搬費" localSheetId="12">#REF!</definedName>
    <definedName name="運搬費" localSheetId="9">#REF!</definedName>
    <definedName name="運搬費" localSheetId="5">#N/A</definedName>
    <definedName name="運搬費">#REF!</definedName>
    <definedName name="運搬費１">#REF!</definedName>
    <definedName name="運搬費率">#REF!</definedName>
    <definedName name="営業補償">#REF!</definedName>
    <definedName name="営繕１">#REF!</definedName>
    <definedName name="営繕２">#REF!</definedName>
    <definedName name="営繕３">#REF!</definedName>
    <definedName name="営繕書式" localSheetId="12">#REF!</definedName>
    <definedName name="営繕書式" localSheetId="0">#REF!</definedName>
    <definedName name="営繕書式">#REF!</definedName>
    <definedName name="営繕損料" localSheetId="0">#REF!</definedName>
    <definedName name="営繕損料">#REF!</definedName>
    <definedName name="営繕損料額">#REF!</definedName>
    <definedName name="営繕費" localSheetId="2">#REF!</definedName>
    <definedName name="営繕費" localSheetId="12">#REF!</definedName>
    <definedName name="営繕費" localSheetId="0">#REF!</definedName>
    <definedName name="営繕費">#REF!</definedName>
    <definedName name="衛生" localSheetId="9">#REF!</definedName>
    <definedName name="衛生">#REF!</definedName>
    <definedName name="衛生器具" localSheetId="2">#REF!</definedName>
    <definedName name="衛生器具" localSheetId="12">#REF!</definedName>
    <definedName name="衛生器具" localSheetId="5">#N/A</definedName>
    <definedName name="衛生器具" localSheetId="0">#REF!</definedName>
    <definedName name="衛生器具">#REF!</definedName>
    <definedName name="衛生器具_掛率">#REF!</definedName>
    <definedName name="衛生器具_水栓__掛率">#REF!</definedName>
    <definedName name="衛生器具_陶器__掛率">#REF!</definedName>
    <definedName name="衛生器具２">#REF!</definedName>
    <definedName name="衛生器具設備計">#REF!</definedName>
    <definedName name="衛生機器ｋ">#REF!</definedName>
    <definedName name="衛生設備">#REF!</definedName>
    <definedName name="縁せき" localSheetId="12">#REF!</definedName>
    <definedName name="縁せき" localSheetId="0">#REF!</definedName>
    <definedName name="縁せき">#REF!</definedName>
    <definedName name="縁石及び敷砂利" localSheetId="12">#REF!</definedName>
    <definedName name="縁石及び敷砂利" localSheetId="0">#REF!</definedName>
    <definedName name="縁石及び敷砂利">#REF!</definedName>
    <definedName name="縁石側溝及び塀" localSheetId="12">#REF!</definedName>
    <definedName name="縁石側溝及び塀" localSheetId="0">#REF!</definedName>
    <definedName name="縁石側溝及び塀">#REF!</definedName>
    <definedName name="塩ビ" localSheetId="9">#REF!</definedName>
    <definedName name="塩ビ">#REF!</definedName>
    <definedName name="塩ビダクト" localSheetId="9">#REF!</definedName>
    <definedName name="塩ビダクト">#REF!</definedName>
    <definedName name="塩ビダクト副担" localSheetId="9">#REF!</definedName>
    <definedName name="塩ビダクト副担">#REF!</definedName>
    <definedName name="塩ビ製ｲﾝﾊﾞｰﾄ桝" localSheetId="2">#REF!</definedName>
    <definedName name="塩ビ製ｲﾝﾊﾞｰﾄ桝" localSheetId="12">#REF!</definedName>
    <definedName name="塩ビ製ｲﾝﾊﾞｰﾄ桝" localSheetId="5">#N/A</definedName>
    <definedName name="塩ビ製ｲﾝﾊﾞｰﾄ桝" localSheetId="0">#REF!</definedName>
    <definedName name="塩ビ製ｲﾝﾊﾞｰﾄ桝">#REF!</definedName>
    <definedName name="塩ビ桝">#REF!</definedName>
    <definedName name="塩ビ桝2" hidden="1">{#N/A,#N/A,TRUE,"本工事費内訳表";#N/A,#N/A,TRUE,"A";#N/A,#N/A,TRUE,"B"}</definedName>
    <definedName name="塩素低率" localSheetId="2">#REF!</definedName>
    <definedName name="塩素低率" localSheetId="12">#REF!</definedName>
    <definedName name="塩素低率" localSheetId="5">#N/A</definedName>
    <definedName name="塩素低率">#REF!</definedName>
    <definedName name="汚水">#REF!</definedName>
    <definedName name="屋外" localSheetId="9">#REF!</definedName>
    <definedName name="屋外">#REF!</definedName>
    <definedName name="屋外引込" localSheetId="9">#REF!</definedName>
    <definedName name="屋外引込">#REF!</definedName>
    <definedName name="屋外給水" localSheetId="9">#REF!</definedName>
    <definedName name="屋外給水">#REF!</definedName>
    <definedName name="屋外消火" localSheetId="9">#REF!</definedName>
    <definedName name="屋外消火">#REF!</definedName>
    <definedName name="屋外消火栓">#REF!</definedName>
    <definedName name="屋外上水">#REF!</definedName>
    <definedName name="屋外設備計">#REF!</definedName>
    <definedName name="屋外中水">#REF!</definedName>
    <definedName name="屋外排水" localSheetId="9">#REF!</definedName>
    <definedName name="屋外排水">#REF!</definedName>
    <definedName name="屋外配管" localSheetId="9">#REF!</definedName>
    <definedName name="屋外配管">#REF!</definedName>
    <definedName name="屋根" localSheetId="5">#REF!</definedName>
    <definedName name="屋根">#REF!</definedName>
    <definedName name="屋根_8">#REF!</definedName>
    <definedName name="屋根ふき工" localSheetId="2">#REF!</definedName>
    <definedName name="屋根ふき工" localSheetId="12">#REF!</definedName>
    <definedName name="屋根ふき工" localSheetId="9">#REF!</definedName>
    <definedName name="屋根ふき工" localSheetId="0">#REF!</definedName>
    <definedName name="屋根ふき工">#REF!</definedName>
    <definedName name="屋根及び樋工事">#N/A</definedName>
    <definedName name="屋根金属ｋ">#REF!</definedName>
    <definedName name="屋根金属工事">#REF!</definedName>
    <definedName name="屋根工事" localSheetId="2">#REF!</definedName>
    <definedName name="屋根工事" localSheetId="12">#REF!</definedName>
    <definedName name="屋根工事" localSheetId="5">#N/A</definedName>
    <definedName name="屋根工事" localSheetId="0">#REF!</definedName>
    <definedName name="屋根工事">#REF!</definedName>
    <definedName name="屋根板金工事">#REF!</definedName>
    <definedName name="屋根板金工事変">#REF!</definedName>
    <definedName name="屋根樋k">#REF!</definedName>
    <definedName name="屋根葺">#REF!</definedName>
    <definedName name="屋根葺工" localSheetId="2">#REF!</definedName>
    <definedName name="屋根葺工" localSheetId="12">#REF!</definedName>
    <definedName name="屋根葺工" localSheetId="9">#REF!</definedName>
    <definedName name="屋根葺工" localSheetId="0">#REF!</definedName>
    <definedName name="屋根葺工">#REF!</definedName>
    <definedName name="屋上改">#REF!</definedName>
    <definedName name="屋内給水" localSheetId="9">#REF!</definedName>
    <definedName name="屋内給水">#REF!</definedName>
    <definedName name="屋内給水ｋ">#REF!</definedName>
    <definedName name="屋内消火栓">#REF!</definedName>
    <definedName name="屋内消火栓設備">#REF!</definedName>
    <definedName name="屋内排水" localSheetId="9">#REF!</definedName>
    <definedName name="屋内排水">#REF!</definedName>
    <definedName name="屋内排水ｋ">#REF!</definedName>
    <definedName name="温水">#REF!</definedName>
    <definedName name="温水ボイラ">#REF!</definedName>
    <definedName name="温水器_掛率">#REF!</definedName>
    <definedName name="温泉タンク">#REF!</definedName>
    <definedName name="温風暖房機" localSheetId="2">#REF!</definedName>
    <definedName name="温風暖房機" localSheetId="12">#REF!</definedName>
    <definedName name="温風暖房機" localSheetId="5">#N/A</definedName>
    <definedName name="温風暖房機" localSheetId="0">#REF!</definedName>
    <definedName name="温風暖房機">#REF!</definedName>
    <definedName name="下区" hidden="1">#REF!</definedName>
    <definedName name="下限値M" localSheetId="2">#REF!</definedName>
    <definedName name="下限値M" localSheetId="12">#REF!</definedName>
    <definedName name="下限値M" localSheetId="0">#REF!</definedName>
    <definedName name="下限値M">#REF!</definedName>
    <definedName name="下限値O" localSheetId="2">#REF!</definedName>
    <definedName name="下限値O" localSheetId="12">#REF!</definedName>
    <definedName name="下限値O">#REF!</definedName>
    <definedName name="下限値P" localSheetId="2">#REF!</definedName>
    <definedName name="下限値P" localSheetId="12">#REF!</definedName>
    <definedName name="下限値P">#REF!</definedName>
    <definedName name="下限値仮" localSheetId="2">#REF!</definedName>
    <definedName name="下限値仮" localSheetId="12">#REF!</definedName>
    <definedName name="下限値仮">#REF!</definedName>
    <definedName name="下限値共" localSheetId="2">#REF!</definedName>
    <definedName name="下限値共" localSheetId="12">#REF!</definedName>
    <definedName name="下限値共">#REF!</definedName>
    <definedName name="下限値現" localSheetId="2">#REF!</definedName>
    <definedName name="下限値現" localSheetId="12">#REF!</definedName>
    <definedName name="下限値現">#REF!</definedName>
    <definedName name="下限値設" localSheetId="2">#REF!</definedName>
    <definedName name="下限値設" localSheetId="12">#REF!</definedName>
    <definedName name="下限値設">#REF!</definedName>
    <definedName name="下限値般" localSheetId="2">#REF!</definedName>
    <definedName name="下限値般" localSheetId="12">#REF!</definedName>
    <definedName name="下限値般">#REF!</definedName>
    <definedName name="下水" hidden="1">{#N/A,#N/A,TRUE,"本工事費内訳表";#N/A,#N/A,TRUE,"A";#N/A,#N/A,TRUE,"B"}</definedName>
    <definedName name="下水桝">#REF!</definedName>
    <definedName name="下請経費">#REF!</definedName>
    <definedName name="下層路盤工２０">#REF!</definedName>
    <definedName name="下層路盤工２０の番号">#REF!</definedName>
    <definedName name="下範囲">MIN(#REF!)</definedName>
    <definedName name="仮">#REF!</definedName>
    <definedName name="仮ＮＯ">#REF!</definedName>
    <definedName name="仮囲い" localSheetId="2">#REF!</definedName>
    <definedName name="仮囲い" localSheetId="12">#REF!</definedName>
    <definedName name="仮囲い" localSheetId="5">#N/A</definedName>
    <definedName name="仮囲い">#REF!</definedName>
    <definedName name="仮囲い代価" localSheetId="2">#REF!</definedName>
    <definedName name="仮囲い代価" localSheetId="12">#REF!</definedName>
    <definedName name="仮囲い代価" localSheetId="5">#REF!</definedName>
    <definedName name="仮囲い代価">#REF!</definedName>
    <definedName name="仮囲い代価_8" localSheetId="12">#REF!</definedName>
    <definedName name="仮囲い代価_8">#REF!</definedName>
    <definedName name="仮住居使用料">#REF!</definedName>
    <definedName name="仮設" localSheetId="2">#REF!</definedName>
    <definedName name="仮設" localSheetId="12">#REF!</definedName>
    <definedName name="仮設" localSheetId="5">#N/A</definedName>
    <definedName name="仮設">#REF!</definedName>
    <definedName name="仮設_8" localSheetId="12">#REF!</definedName>
    <definedName name="仮設_8">#REF!</definedName>
    <definedName name="仮設ｋ">#REF!</definedName>
    <definedName name="仮設給水" localSheetId="9">#REF!</definedName>
    <definedName name="仮設給水">#REF!</definedName>
    <definedName name="仮設工" localSheetId="2">#REF!</definedName>
    <definedName name="仮設工" localSheetId="12">#REF!</definedName>
    <definedName name="仮設工">#REF!</definedName>
    <definedName name="仮設工事" localSheetId="2">#REF!</definedName>
    <definedName name="仮設工事" localSheetId="12">#REF!</definedName>
    <definedName name="仮設工事" localSheetId="5">#N/A</definedName>
    <definedName name="仮設工事" localSheetId="0">#REF!</definedName>
    <definedName name="仮設工事">#REF!</definedName>
    <definedName name="仮設工事単価表">#REF!</definedName>
    <definedName name="仮設代価" localSheetId="2">#REF!</definedName>
    <definedName name="仮設代価" localSheetId="12">#REF!</definedName>
    <definedName name="仮設代価" localSheetId="5">#REF!</definedName>
    <definedName name="仮設代価" localSheetId="0">#REF!</definedName>
    <definedName name="仮設代価">#REF!</definedName>
    <definedName name="仮設撤去">#REF!</definedName>
    <definedName name="仮設電灯">#REF!</definedName>
    <definedName name="仮設配管">#REF!</definedName>
    <definedName name="仮設費" localSheetId="2">#REF!</definedName>
    <definedName name="仮設費" localSheetId="12">#REF!</definedName>
    <definedName name="仮設費" localSheetId="0">#REF!</definedName>
    <definedName name="仮設費">#REF!</definedName>
    <definedName name="仮設費率">#N/A</definedName>
    <definedName name="仮設率">#REF!</definedName>
    <definedName name="仮設率の補正">#REF!</definedName>
    <definedName name="仮設率一般">#REF!</definedName>
    <definedName name="仮設率改修">#REF!</definedName>
    <definedName name="仮番地">#REF!</definedName>
    <definedName name="何だ">#REF!</definedName>
    <definedName name="家具工事" localSheetId="2">#REF!</definedName>
    <definedName name="家具工事" localSheetId="12">#REF!</definedName>
    <definedName name="家具工事" localSheetId="5">#N/A</definedName>
    <definedName name="家具工事" localSheetId="0">#REF!</definedName>
    <definedName name="家具工事">#REF!</definedName>
    <definedName name="科範囲">#REF!</definedName>
    <definedName name="科目" localSheetId="9">#REF!</definedName>
    <definedName name="科目">#REF!</definedName>
    <definedName name="科目タイトル">#REF!</definedName>
    <definedName name="科目一般複写元" localSheetId="9">#REF!</definedName>
    <definedName name="科目一般複写元">#REF!</definedName>
    <definedName name="科目一覧">#REF!</definedName>
    <definedName name="科目印刷">#REF!</definedName>
    <definedName name="科目印刷範囲" localSheetId="9">#REF!</definedName>
    <definedName name="科目印刷範囲">#REF!</definedName>
    <definedName name="科目改修複写元" localSheetId="9">#REF!</definedName>
    <definedName name="科目改修複写元">#REF!</definedName>
    <definedName name="科目最終行">#N/A</definedName>
    <definedName name="科目細目計">#N/A</definedName>
    <definedName name="科目細目計文字">#N/A</definedName>
    <definedName name="科目作成">#REF!</definedName>
    <definedName name="科目種目">#REF!</definedName>
    <definedName name="科目数文字">#N/A</definedName>
    <definedName name="科目内訳" localSheetId="9">#REF!</definedName>
    <definedName name="科目内訳">#REF!</definedName>
    <definedName name="科目表題" localSheetId="9">#REF!</definedName>
    <definedName name="科目表題">#REF!</definedName>
    <definedName name="科目別内訳">#REF!</definedName>
    <definedName name="科目別内訳2">#REF!</definedName>
    <definedName name="科目枚数">#N/A</definedName>
    <definedName name="火災">#REF!</definedName>
    <definedName name="火災報知設備">#REF!</definedName>
    <definedName name="火災報知設備計" localSheetId="9">#REF!</definedName>
    <definedName name="火災報知設備計">#REF!</definedName>
    <definedName name="火報" localSheetId="9">#REF!</definedName>
    <definedName name="火報">#REF!</definedName>
    <definedName name="火報詳細" localSheetId="9">#REF!</definedName>
    <definedName name="火報詳細">#REF!</definedName>
    <definedName name="箇所表委託ｺﾋﾟｰ先" localSheetId="2">#REF!</definedName>
    <definedName name="箇所表委託ｺﾋﾟｰ先" localSheetId="12">#REF!</definedName>
    <definedName name="箇所表委託ｺﾋﾟｰ先" localSheetId="0">#REF!</definedName>
    <definedName name="箇所表委託ｺﾋﾟｰ先">#REF!</definedName>
    <definedName name="箇所表委託空欄ｺﾋﾟｰ先" localSheetId="2">#REF!</definedName>
    <definedName name="箇所表委託空欄ｺﾋﾟｰ先" localSheetId="12">#REF!</definedName>
    <definedName name="箇所表委託空欄ｺﾋﾟｰ先">#REF!</definedName>
    <definedName name="箇所表工事ｺﾋﾟｰ先" localSheetId="2">#REF!</definedName>
    <definedName name="箇所表工事ｺﾋﾟｰ先" localSheetId="12">#REF!</definedName>
    <definedName name="箇所表工事ｺﾋﾟｰ先">#REF!</definedName>
    <definedName name="箇所表工事空欄ｺﾋﾟｰ先" localSheetId="2">#REF!</definedName>
    <definedName name="箇所表工事空欄ｺﾋﾟｰ先" localSheetId="12">#REF!</definedName>
    <definedName name="箇所表工事空欄ｺﾋﾟｰ先">#REF!</definedName>
    <definedName name="箇所表抽出の範囲" localSheetId="2">#REF!</definedName>
    <definedName name="箇所表抽出の範囲" localSheetId="12">#REF!</definedName>
    <definedName name="箇所表抽出の範囲">#REF!</definedName>
    <definedName name="箇所名">#REF!</definedName>
    <definedName name="花巻1">#REF!</definedName>
    <definedName name="茄">#REF!</definedName>
    <definedName name="荷揚設備">#N/A</definedName>
    <definedName name="貨物運賃１０ｔ">#REF!</definedName>
    <definedName name="貨物運賃１０ｔの出所">#REF!</definedName>
    <definedName name="貨物運賃１２ｔ">#REF!</definedName>
    <definedName name="貨物運賃１２ｔの出所">#REF!</definedName>
    <definedName name="貨物運賃１４ｔ">#REF!</definedName>
    <definedName name="貨物運賃１４ｔの出所">#REF!</definedName>
    <definedName name="貨物運賃１６ｔ">#REF!</definedName>
    <definedName name="貨物運賃１６ｔの出所">#REF!</definedName>
    <definedName name="貨物運賃１８ｔ">#REF!</definedName>
    <definedName name="貨物運賃１８ｔの出所">#REF!</definedName>
    <definedName name="貨物運賃２０ｔ">#REF!</definedName>
    <definedName name="貨物運賃２０ｔの出所">#REF!</definedName>
    <definedName name="貨物運賃２２ｔ">#REF!</definedName>
    <definedName name="貨物運賃２２ｔの出所">#REF!</definedName>
    <definedName name="貨物運賃２４ｔ">#REF!</definedName>
    <definedName name="貨物運賃２４ｔの出所">#REF!</definedName>
    <definedName name="貨物運賃２６ｔ">#REF!</definedName>
    <definedName name="貨物運賃２６ｔの出所">#REF!</definedName>
    <definedName name="貨物運賃２８ｔ">#REF!</definedName>
    <definedName name="貨物運賃２８ｔの出所">#REF!</definedName>
    <definedName name="貨物運賃３０ｔ">#REF!</definedName>
    <definedName name="貨物運賃３０ｔの出所">#REF!</definedName>
    <definedName name="貨物運賃４ｔ">#REF!</definedName>
    <definedName name="貨物運賃４ｔの出所">#REF!</definedName>
    <definedName name="貨物運賃５ｔ">#REF!</definedName>
    <definedName name="貨物運賃５ｔの出所">#REF!</definedName>
    <definedName name="貨物運賃６ｔ">#REF!</definedName>
    <definedName name="貨物運賃６ｔの出所">#REF!</definedName>
    <definedName name="貨物運賃８ｔ">#REF!</definedName>
    <definedName name="貨物運賃８ｔの出所">#REF!</definedName>
    <definedName name="解錠設備" localSheetId="9">#REF!</definedName>
    <definedName name="解錠設備">#REF!</definedName>
    <definedName name="解体" localSheetId="2">#REF!</definedName>
    <definedName name="解体" localSheetId="12">#REF!</definedName>
    <definedName name="解体" localSheetId="5">#N/A</definedName>
    <definedName name="解体">#REF!</definedName>
    <definedName name="解体_8" localSheetId="12">#REF!</definedName>
    <definedName name="解体_8">#REF!</definedName>
    <definedName name="解体工事" localSheetId="2">#REF!</definedName>
    <definedName name="解体工事" localSheetId="12">#REF!</definedName>
    <definedName name="解体工事" localSheetId="5">#N/A</definedName>
    <definedName name="解体工事">#REF!</definedName>
    <definedName name="解体工事_8" localSheetId="12">#REF!</definedName>
    <definedName name="解体工事_8">#REF!</definedName>
    <definedName name="解体代価表" hidden="1">{"'内訳書'!$A$1:$O$28"}</definedName>
    <definedName name="解体代価表1" hidden="1">{"'内訳書'!$A$1:$O$28"}</definedName>
    <definedName name="解体撤去工事" localSheetId="2">#REF!</definedName>
    <definedName name="解体撤去工事" localSheetId="12">#REF!</definedName>
    <definedName name="解体撤去工事" localSheetId="5">#N/A</definedName>
    <definedName name="解体撤去工事">#REF!</definedName>
    <definedName name="解体撤去工事_8" localSheetId="12">#REF!</definedName>
    <definedName name="解体撤去工事_8">#REF!</definedName>
    <definedName name="解体撤去代価表" hidden="1">{"'内訳書'!$A$1:$O$28"}</definedName>
    <definedName name="回数1">#REF!</definedName>
    <definedName name="回数2">#REF!</definedName>
    <definedName name="回数3">#REF!</definedName>
    <definedName name="回数C1">#REF!</definedName>
    <definedName name="改修" localSheetId="2">#REF!</definedName>
    <definedName name="改修" localSheetId="12">#REF!</definedName>
    <definedName name="改修" localSheetId="5">#REF!</definedName>
    <definedName name="改修">#REF!</definedName>
    <definedName name="改修仮設費率表">#REF!</definedName>
    <definedName name="改修経費">#N/A</definedName>
    <definedName name="改修計" localSheetId="9">#REF!</definedName>
    <definedName name="改修計">#REF!</definedName>
    <definedName name="改修現場経費率表">#REF!</definedName>
    <definedName name="改修処理">#REF!</definedName>
    <definedName name="改修諸経費" localSheetId="2">#REF!</definedName>
    <definedName name="改修諸経費" localSheetId="12">#REF!</definedName>
    <definedName name="改修諸経費" localSheetId="5">#N/A</definedName>
    <definedName name="改修諸経費">#REF!</definedName>
    <definedName name="改修諸経費_8" localSheetId="12">#REF!</definedName>
    <definedName name="改修諸経費_8">#REF!</definedName>
    <definedName name="改修単価">#REF!</definedName>
    <definedName name="改修直接工事費">#REF!</definedName>
    <definedName name="絵">#REF!</definedName>
    <definedName name="開口補強" localSheetId="0">#REF!</definedName>
    <definedName name="開口補強">#REF!</definedName>
    <definedName name="開始">#REF!</definedName>
    <definedName name="開始1">#REF!</definedName>
    <definedName name="開始E">#REF!</definedName>
    <definedName name="開始ｺﾒﾝﾄ" localSheetId="2">#REF!</definedName>
    <definedName name="開始ｺﾒﾝﾄ" localSheetId="12">#REF!</definedName>
    <definedName name="開始ｺﾒﾝﾄ">#REF!</definedName>
    <definedName name="開始行">#REF!</definedName>
    <definedName name="開始頁">#REF!</definedName>
    <definedName name="階別">#REF!</definedName>
    <definedName name="外ガス設備">#REF!</definedName>
    <definedName name="外給水設備">#REF!</definedName>
    <definedName name="外給水撤">#N/A</definedName>
    <definedName name="外交" localSheetId="5">#REF!</definedName>
    <definedName name="外交">#REF!</definedName>
    <definedName name="外交_8">#REF!</definedName>
    <definedName name="外構" localSheetId="2">#REF!</definedName>
    <definedName name="外構" localSheetId="12">#REF!</definedName>
    <definedName name="外構" localSheetId="5">#REF!</definedName>
    <definedName name="外構" localSheetId="0">#REF!</definedName>
    <definedName name="外構">#REF!</definedName>
    <definedName name="外構工事" localSheetId="2">#REF!</definedName>
    <definedName name="外構工事" localSheetId="12">#REF!</definedName>
    <definedName name="外構工事" localSheetId="5">#N/A</definedName>
    <definedName name="外構工事">#REF!</definedName>
    <definedName name="外構工事_8" localSheetId="12">#REF!</definedName>
    <definedName name="外構工事_8">#REF!</definedName>
    <definedName name="外構工事H15計">#REF!</definedName>
    <definedName name="外構工事計">#REF!</definedName>
    <definedName name="外構工事補正計">#REF!</definedName>
    <definedName name="外構施設" localSheetId="12">#REF!</definedName>
    <definedName name="外構施設">#REF!</definedName>
    <definedName name="外溝工事">#REF!</definedName>
    <definedName name="外消火栓設備">#REF!</definedName>
    <definedName name="外消火撤">#N/A</definedName>
    <definedName name="外線契約">#REF!</definedName>
    <definedName name="外線工事計" localSheetId="9">#REF!</definedName>
    <definedName name="外線工事計">#REF!</definedName>
    <definedName name="外線工事費計" localSheetId="9">#REF!</definedName>
    <definedName name="外線工事費計">#REF!</definedName>
    <definedName name="外線合計金額">#REF!</definedName>
    <definedName name="外線総合仮設">#REF!</definedName>
    <definedName name="外線力金額">#REF!</definedName>
    <definedName name="外装工事">#REF!</definedName>
    <definedName name="外灯設備計" localSheetId="9">#REF!</definedName>
    <definedName name="外灯設備計">#REF!</definedName>
    <definedName name="外灯設備工事">#REF!</definedName>
    <definedName name="外灯用BOX">#REF!</definedName>
    <definedName name="外灯用基礎">#REF!</definedName>
    <definedName name="外排水設備">#REF!</definedName>
    <definedName name="外排水撤">#N/A</definedName>
    <definedName name="外部" hidden="1">{"'内訳書'!$A$1:$O$28"}</definedName>
    <definedName name="外部金属工事">#REF!</definedName>
    <definedName name="外部金属製建具計">#REF!</definedName>
    <definedName name="外部建具">#REF!</definedName>
    <definedName name="外部建具工事計">#REF!</definedName>
    <definedName name="外部工作物" localSheetId="2">#REF!</definedName>
    <definedName name="外部工作物" localSheetId="12">#REF!</definedName>
    <definedName name="外部工作物" localSheetId="0">#REF!</definedName>
    <definedName name="外部工作物">#REF!</definedName>
    <definedName name="外部左官工事">#REF!</definedName>
    <definedName name="外部足場">#N/A</definedName>
    <definedName name="外部塗装工事">#REF!</definedName>
    <definedName name="外部木製建具計">#REF!</definedName>
    <definedName name="外壁">#REF!</definedName>
    <definedName name="外壁工事">#REF!</definedName>
    <definedName name="概要" localSheetId="12">#REF!</definedName>
    <definedName name="概要" localSheetId="0">#REF!</definedName>
    <definedName name="概要">#REF!</definedName>
    <definedName name="概要書" hidden="1">{#N/A,#N/A,FALSE,"EDIT_W"}</definedName>
    <definedName name="概要書NO.1" hidden="1">{#N/A,#N/A,FALSE,"EDIT_W"}</definedName>
    <definedName name="各課ﾘｽﾄ">#REF!,#REF!,#REF!,#REF!</definedName>
    <definedName name="各室分電盤">#REF!</definedName>
    <definedName name="各種手元" localSheetId="2">#REF!</definedName>
    <definedName name="各種手元" localSheetId="12">#REF!</definedName>
    <definedName name="各種手元" localSheetId="9">#REF!</definedName>
    <definedName name="各種手元" localSheetId="0">#REF!</definedName>
    <definedName name="各種手元">#REF!</definedName>
    <definedName name="各種手元1">#REF!</definedName>
    <definedName name="各種助手" localSheetId="2">#REF!</definedName>
    <definedName name="各種助手" localSheetId="12">#REF!</definedName>
    <definedName name="各種助手" localSheetId="9">#REF!</definedName>
    <definedName name="各種助手" localSheetId="0">#REF!</definedName>
    <definedName name="各種助手">#REF!</definedName>
    <definedName name="各種助手1">#REF!</definedName>
    <definedName name="拡声" localSheetId="9">#REF!</definedName>
    <definedName name="拡声">#REF!</definedName>
    <definedName name="拡声設備">#REF!</definedName>
    <definedName name="拡声設備計" localSheetId="9">#REF!</definedName>
    <definedName name="拡声設備計">#REF!</definedName>
    <definedName name="確認1">#REF!</definedName>
    <definedName name="確認2">#REF!</definedName>
    <definedName name="覚醒">#REF!</definedName>
    <definedName name="角ｻｲｽﾞ" localSheetId="2">#REF!</definedName>
    <definedName name="角ｻｲｽﾞ" localSheetId="12">#REF!</definedName>
    <definedName name="角ｻｲｽﾞ" localSheetId="0">#REF!</definedName>
    <definedName name="角ｻｲｽﾞ">#REF!</definedName>
    <definedName name="学校">#REF!</definedName>
    <definedName name="学上">#REF!</definedName>
    <definedName name="学内単価">#REF!</definedName>
    <definedName name="掛け率">#REF!</definedName>
    <definedName name="掛率" localSheetId="2">#REF!</definedName>
    <definedName name="掛率" localSheetId="12">#REF!</definedName>
    <definedName name="掛率" localSheetId="5">#REF!</definedName>
    <definedName name="掛率">#REF!</definedName>
    <definedName name="割合対象">#REF!</definedName>
    <definedName name="割合対象式">#REF!</definedName>
    <definedName name="割増">#REF!</definedName>
    <definedName name="割増率">#REF!</definedName>
    <definedName name="勘定科目" localSheetId="0">#REF!</definedName>
    <definedName name="勘定科目">#REF!</definedName>
    <definedName name="完成" localSheetId="2">#REF!</definedName>
    <definedName name="完成" localSheetId="12">#REF!</definedName>
    <definedName name="完成" localSheetId="0">#REF!</definedName>
    <definedName name="完成">#REF!</definedName>
    <definedName name="幹線・動力設備工事">#REF!</definedName>
    <definedName name="幹線計" localSheetId="9">#REF!</definedName>
    <definedName name="幹線計">#REF!</definedName>
    <definedName name="幹線小計" localSheetId="9">#REF!</definedName>
    <definedName name="幹線小計">#REF!</definedName>
    <definedName name="幹線設備工事" localSheetId="5">#REF!</definedName>
    <definedName name="幹線設備工事">#REF!</definedName>
    <definedName name="幹線撤去" localSheetId="9">#REF!</definedName>
    <definedName name="幹線撤去">#REF!</definedName>
    <definedName name="幹線動力">#REF!</definedName>
    <definedName name="幹線動力ｋ">#REF!</definedName>
    <definedName name="幹線動力変">#REF!</definedName>
    <definedName name="換気" localSheetId="2" hidden="1">{"'内訳書'!$A$1:$O$28"}</definedName>
    <definedName name="換気" localSheetId="12" hidden="1">{"'内訳書'!$A$1:$O$28"}</definedName>
    <definedName name="換気" localSheetId="9">#REF!</definedName>
    <definedName name="換気" localSheetId="5" hidden="1">{"'内訳書'!$A$1:$O$28"}</definedName>
    <definedName name="換気" localSheetId="0" hidden="1">{"'内訳書'!$A$1:$O$28"}</definedName>
    <definedName name="換気" hidden="1">{"'内訳書'!$A$1:$O$28"}</definedName>
    <definedName name="換気ｋ">#REF!</definedName>
    <definedName name="換気ﾀﾞｸﾄ" localSheetId="9">#REF!</definedName>
    <definedName name="換気ダクト">#REF!</definedName>
    <definedName name="換気機器">#REF!</definedName>
    <definedName name="換気口">#REF!</definedName>
    <definedName name="換気小計">#REF!</definedName>
    <definedName name="換気設備">#N/A</definedName>
    <definedName name="換気設備工事計">#REF!</definedName>
    <definedName name="換気扇" localSheetId="2">#REF!</definedName>
    <definedName name="換気扇" localSheetId="5">#N/A</definedName>
    <definedName name="換気扇">#REF!</definedName>
    <definedName name="換気扇_掛率">#REF!</definedName>
    <definedName name="換気調整">#REF!</definedName>
    <definedName name="換気変">#REF!</definedName>
    <definedName name="環A">#REF!</definedName>
    <definedName name="環境" hidden="1">#REF!</definedName>
    <definedName name="環境１">#REF!</definedName>
    <definedName name="環境２">#REF!</definedName>
    <definedName name="環境３">#REF!</definedName>
    <definedName name="環境式１">#REF!</definedName>
    <definedName name="環境式２">#REF!</definedName>
    <definedName name="環境式３">#REF!</definedName>
    <definedName name="環境対策１">#REF!</definedName>
    <definedName name="環境対策２">#REF!</definedName>
    <definedName name="環境対策３">#REF!</definedName>
    <definedName name="環境対策費">#REF!</definedName>
    <definedName name="環境対策費額">#REF!</definedName>
    <definedName name="環境対策費対象額">#REF!</definedName>
    <definedName name="環境対象">#REF!</definedName>
    <definedName name="環境対象額">#REF!</definedName>
    <definedName name="環境対象式">#REF!</definedName>
    <definedName name="監視カメラ設備" localSheetId="9">#REF!</definedName>
    <definedName name="監視カメラ設備">#REF!</definedName>
    <definedName name="監視ｶﾒﾗ設備計" localSheetId="9">#REF!</definedName>
    <definedName name="監視ｶﾒﾗ設備計">#REF!</definedName>
    <definedName name="監視制御装置">#REF!</definedName>
    <definedName name="監視卓">#REF!</definedName>
    <definedName name="監督">#REF!</definedName>
    <definedName name="監督職員">#REF!</definedName>
    <definedName name="管">#REF!</definedName>
    <definedName name="管サイズ">#REF!</definedName>
    <definedName name="管サイズ３">#REF!</definedName>
    <definedName name="管外径">#REF!</definedName>
    <definedName name="管径" localSheetId="2">#REF!</definedName>
    <definedName name="管径" localSheetId="12">#REF!</definedName>
    <definedName name="管径" localSheetId="5">#REF!</definedName>
    <definedName name="管径">#REF!</definedName>
    <definedName name="管径2" localSheetId="2">#REF!</definedName>
    <definedName name="管径2" localSheetId="12">#REF!</definedName>
    <definedName name="管径2" localSheetId="5">#REF!</definedName>
    <definedName name="管径2">#REF!</definedName>
    <definedName name="管材" localSheetId="9">#REF!</definedName>
    <definedName name="管材">#REF!</definedName>
    <definedName name="管材総括">#REF!</definedName>
    <definedName name="管材料" localSheetId="2">#REF!</definedName>
    <definedName name="管材料" localSheetId="12">#REF!</definedName>
    <definedName name="管材料">#REF!</definedName>
    <definedName name="管実長">#REF!</definedName>
    <definedName name="管種" localSheetId="9">#REF!</definedName>
    <definedName name="管種">#REF!</definedName>
    <definedName name="管種３">#REF!</definedName>
    <definedName name="管種別">#REF!</definedName>
    <definedName name="管制塔">#REF!</definedName>
    <definedName name="管制塔庁舎">#REF!</definedName>
    <definedName name="管切断機φ３５０以下">#REF!</definedName>
    <definedName name="管切断機φ３５０以下の出所">#REF!</definedName>
    <definedName name="管切断機φ４００以上">#REF!</definedName>
    <definedName name="管切断機φ４００以上の出所">#REF!</definedName>
    <definedName name="管単価">#REF!</definedName>
    <definedName name="管底">#REF!</definedName>
    <definedName name="管布設工" localSheetId="2">#REF!</definedName>
    <definedName name="管布設工" localSheetId="12">#REF!</definedName>
    <definedName name="管布設工">#REF!</definedName>
    <definedName name="管防護工" localSheetId="2">#REF!</definedName>
    <definedName name="管防護工" localSheetId="12">#REF!</definedName>
    <definedName name="管防護工">#REF!</definedName>
    <definedName name="管容量">#REF!</definedName>
    <definedName name="管理">#REF!</definedName>
    <definedName name="管理棟基礎工" localSheetId="2">#REF!</definedName>
    <definedName name="管理棟基礎工" localSheetId="12">#REF!</definedName>
    <definedName name="管理棟基礎工" localSheetId="5">#N/A</definedName>
    <definedName name="管理棟基礎工">#REF!</definedName>
    <definedName name="管理棟土工" localSheetId="2">#REF!</definedName>
    <definedName name="管理棟土工" localSheetId="12">#REF!</definedName>
    <definedName name="管理棟土工" localSheetId="5">#N/A</definedName>
    <definedName name="管理棟土工">#REF!</definedName>
    <definedName name="管理内訳" localSheetId="9">#REF!</definedName>
    <definedName name="管理内訳">#REF!</definedName>
    <definedName name="管理費" hidden="1">{#N/A,#N/A,FALSE,"原紙B4"}</definedName>
    <definedName name="管理費印刷">#REF!</definedName>
    <definedName name="管路延長">#REF!</definedName>
    <definedName name="観測室">#REF!</definedName>
    <definedName name="貫通部">#REF!</definedName>
    <definedName name="還水">#REF!</definedName>
    <definedName name="鑑">#REF!</definedName>
    <definedName name="間隔">#N/A</definedName>
    <definedName name="間接委託費" localSheetId="2">#REF!</definedName>
    <definedName name="間接委託費" localSheetId="12">#REF!</definedName>
    <definedName name="間接委託費">#REF!</definedName>
    <definedName name="間接工事費" localSheetId="2">#REF!</definedName>
    <definedName name="間接工事費" localSheetId="12">#REF!</definedName>
    <definedName name="間接工事費">#REF!</definedName>
    <definedName name="関連屋１次">#REF!</definedName>
    <definedName name="関連屋１次黄">#REF!,#REF!,#REF!,#REF!</definedName>
    <definedName name="関連屋１次単">#REF!</definedName>
    <definedName name="関連屋２次">#REF!</definedName>
    <definedName name="関連屋２次黄">#REF!,#REF!,#REF!</definedName>
    <definedName name="関連屋２次青">#REF!,#REF!</definedName>
    <definedName name="関連校１次">#REF!</definedName>
    <definedName name="関連校１次黄">#REF!,#REF!,#REF!,#REF!</definedName>
    <definedName name="関連校１次単">#REF!</definedName>
    <definedName name="関連校２次">#REF!</definedName>
    <definedName name="関連校２次黄">#REF!,#REF!,#REF!</definedName>
    <definedName name="関連校２次青">#REF!,#REF!</definedName>
    <definedName name="丸ｻｲｽﾞ" localSheetId="2">#REF!</definedName>
    <definedName name="丸ｻｲｽﾞ" localSheetId="12">#REF!</definedName>
    <definedName name="丸ｻｲｽﾞ">#REF!</definedName>
    <definedName name="丸亀" hidden="1">{#N/A,#N/A,FALSE,"EDIT_W"}</definedName>
    <definedName name="丸亀2" hidden="1">{#N/A,#N/A,FALSE,"EDIT_W"}</definedName>
    <definedName name="丸亀内訳" hidden="1">{#N/A,#N/A,FALSE,"EDIT_W"}</definedName>
    <definedName name="丸亀内訳表紙" hidden="1">{#N/A,#N/A,FALSE,"EDIT_W"}</definedName>
    <definedName name="丸形露出ﾎﾞｯｸｽ" localSheetId="9">#REF!</definedName>
    <definedName name="丸形露出ﾎﾞｯｸｽ">#REF!</definedName>
    <definedName name="顔">#REF!</definedName>
    <definedName name="器">#REF!</definedName>
    <definedName name="器具">#REF!</definedName>
    <definedName name="器具1">#REF!</definedName>
    <definedName name="器具庫">#REF!</definedName>
    <definedName name="器具取設">#N/A</definedName>
    <definedName name="器具小計">#REF!</definedName>
    <definedName name="器具排水">#REF!</definedName>
    <definedName name="基準価格">#REF!</definedName>
    <definedName name="基準価格印刷">#REF!</definedName>
    <definedName name="基準数量">#REF!</definedName>
    <definedName name="基準設定">#REF!</definedName>
    <definedName name="基準単位">#REF!</definedName>
    <definedName name="基準単価">#REF!</definedName>
    <definedName name="基礎" localSheetId="2">#REF!</definedName>
    <definedName name="基礎" localSheetId="12">#REF!</definedName>
    <definedName name="基礎" localSheetId="5">#REF!</definedName>
    <definedName name="基礎" localSheetId="0">#REF!</definedName>
    <definedName name="基礎">#REF!</definedName>
    <definedName name="基礎22" localSheetId="2">#REF!</definedName>
    <definedName name="基礎22" localSheetId="12">#REF!</definedName>
    <definedName name="基礎22" localSheetId="5">#REF!</definedName>
    <definedName name="基礎22">#REF!</definedName>
    <definedName name="基礎LPG">#REF!</definedName>
    <definedName name="基礎オイルタンク">#REF!</definedName>
    <definedName name="基礎コン">#REF!</definedName>
    <definedName name="基礎機器">#REF!</definedName>
    <definedName name="基礎細目">"フォーム 1"</definedName>
    <definedName name="基礎受水槽">#REF!</definedName>
    <definedName name="基礎土間ｋ">#REF!</definedName>
    <definedName name="基礎無筋">#REF!</definedName>
    <definedName name="基礎有筋">#REF!</definedName>
    <definedName name="基盤３号館" localSheetId="9">#REF!</definedName>
    <definedName name="基盤３号館">#REF!</definedName>
    <definedName name="基盤3号館高架" localSheetId="9">#REF!</definedName>
    <definedName name="基盤3号館高架">#REF!</definedName>
    <definedName name="基本ﾃﾞｰﾀｰ" localSheetId="9">#REF!</definedName>
    <definedName name="基本ﾃﾞｰﾀｰ">#REF!</definedName>
    <definedName name="基本総合仮設_一般" localSheetId="9">#REF!</definedName>
    <definedName name="基本総合仮設_一般">#REF!</definedName>
    <definedName name="基本総合仮設_改修" localSheetId="9">#REF!</definedName>
    <definedName name="基本総合仮設_改修">#REF!</definedName>
    <definedName name="基本総合仮設費率表">#REF!</definedName>
    <definedName name="基本表">#REF!</definedName>
    <definedName name="基本表２">#REF!</definedName>
    <definedName name="既製ｺﾝｸﾘ_ﾄ">#N/A</definedName>
    <definedName name="既製コンクリー">#REF!</definedName>
    <definedName name="既製コンクリート工事変">#REF!</definedName>
    <definedName name="既製コンクリート杭打ち工５００">#REF!</definedName>
    <definedName name="既製コンクリート杭打ち工５００の二次">#REF!</definedName>
    <definedName name="既製コンクリート杭打工５００">#REF!</definedName>
    <definedName name="既製コンクリート杭打工５００の二次">#REF!</definedName>
    <definedName name="既製コンクリート杭打工５００の番号">#REF!</definedName>
    <definedName name="既設加算率">#REF!</definedName>
    <definedName name="既設管接続費">#REF!</definedName>
    <definedName name="既設空調" localSheetId="9">#REF!</definedName>
    <definedName name="既設空調">#REF!</definedName>
    <definedName name="期限" localSheetId="2">#REF!</definedName>
    <definedName name="期限" localSheetId="12">#REF!</definedName>
    <definedName name="期限" localSheetId="9">#REF!</definedName>
    <definedName name="期限" localSheetId="0">#REF!</definedName>
    <definedName name="期限">#REF!</definedName>
    <definedName name="機の代印刷" localSheetId="2">#REF!</definedName>
    <definedName name="機の代印刷" localSheetId="12">#REF!</definedName>
    <definedName name="機の代印刷" localSheetId="0">#REF!</definedName>
    <definedName name="機の代印刷">#REF!</definedName>
    <definedName name="機の内印刷" localSheetId="2">#REF!</definedName>
    <definedName name="機の内印刷" localSheetId="12">#REF!</definedName>
    <definedName name="機の内印刷" localSheetId="0">#REF!</definedName>
    <definedName name="機の内印刷">#REF!</definedName>
    <definedName name="機改仮">#REF!</definedName>
    <definedName name="機改諸">#REF!</definedName>
    <definedName name="機械" localSheetId="2">#REF!</definedName>
    <definedName name="機械" localSheetId="12">#REF!</definedName>
    <definedName name="機械">#REF!</definedName>
    <definedName name="機械_ary">#REF!</definedName>
    <definedName name="機械１">#REF!</definedName>
    <definedName name="機械2">#REF!</definedName>
    <definedName name="機械運転" localSheetId="9">#REF!</definedName>
    <definedName name="機械運転">#REF!</definedName>
    <definedName name="機械運転工" localSheetId="2">#REF!</definedName>
    <definedName name="機械運転工" localSheetId="12">#REF!</definedName>
    <definedName name="機械運転工" localSheetId="9">#REF!</definedName>
    <definedName name="機械運転工">#REF!</definedName>
    <definedName name="機械運転工1">#REF!</definedName>
    <definedName name="機械運搬費" localSheetId="9">#REF!</definedName>
    <definedName name="機械運搬費">#REF!</definedName>
    <definedName name="機械掘削工床掘">#REF!</definedName>
    <definedName name="機械掘削工床掘の番号">#REF!</definedName>
    <definedName name="機械掘削量">#REF!</definedName>
    <definedName name="機械経費" localSheetId="2">#REF!</definedName>
    <definedName name="機械経費" localSheetId="12">#REF!</definedName>
    <definedName name="機械経費">#REF!</definedName>
    <definedName name="機械工">#REF!</definedName>
    <definedName name="機械工事">#REF!</definedName>
    <definedName name="機械設計書" localSheetId="2" hidden="1">{"'内訳書'!$A$1:$O$28"}</definedName>
    <definedName name="機械設計書" localSheetId="12" hidden="1">{"'内訳書'!$A$1:$O$28"}</definedName>
    <definedName name="機械設計書" localSheetId="5" hidden="1">{"'内訳書'!$A$1:$O$28"}</definedName>
    <definedName name="機械設計書" localSheetId="0" hidden="1">{"'内訳書'!$A$1:$O$28"}</definedName>
    <definedName name="機械設計書" hidden="1">{"'内訳書'!$A$1:$O$28"}</definedName>
    <definedName name="機械設備" localSheetId="2">#REF!</definedName>
    <definedName name="機械設備" localSheetId="12">#REF!</definedName>
    <definedName name="機械設備" localSheetId="0">#REF!</definedName>
    <definedName name="機械設備">#REF!</definedName>
    <definedName name="機械設備工" localSheetId="2">#REF!</definedName>
    <definedName name="機械設備工" localSheetId="12">#REF!</definedName>
    <definedName name="機械設備工" localSheetId="9">#REF!</definedName>
    <definedName name="機械設備工" localSheetId="0">#REF!</definedName>
    <definedName name="機械設備工">#REF!</definedName>
    <definedName name="機械設備工1">#REF!</definedName>
    <definedName name="機械設備工事">#REF!</definedName>
    <definedName name="機械代価一覧" localSheetId="2">#REF!</definedName>
    <definedName name="機械代価一覧" localSheetId="12">#REF!</definedName>
    <definedName name="機械代価一覧" localSheetId="0">#REF!</definedName>
    <definedName name="機械代価一覧">#REF!</definedName>
    <definedName name="機械単体費">#REF!</definedName>
    <definedName name="機械分解・組立工アースオーガ">#REF!</definedName>
    <definedName name="機械分解・組立工アースオーガの番号">#REF!</definedName>
    <definedName name="機械分解・組立工クローラクレーン">#REF!</definedName>
    <definedName name="機械分解・組立工クローラクレーンの番号">#REF!</definedName>
    <definedName name="機械用" localSheetId="9">#REF!</definedName>
    <definedName name="機械用">#REF!</definedName>
    <definedName name="機器">#REF!</definedName>
    <definedName name="機器現場経費率" localSheetId="9">#REF!</definedName>
    <definedName name="機器現場経費率">#REF!</definedName>
    <definedName name="機器取設">#N/A</definedName>
    <definedName name="機器据付工事" localSheetId="9">#REF!</definedName>
    <definedName name="機器据付工事">#REF!</definedName>
    <definedName name="機器単価比較表">#REF!</definedName>
    <definedName name="機器撤去">#REF!</definedName>
    <definedName name="機器搬入">#REF!</definedName>
    <definedName name="機器費" localSheetId="2">#REF!</definedName>
    <definedName name="機器費" localSheetId="12">#REF!</definedName>
    <definedName name="機器費" localSheetId="0">#REF!</definedName>
    <definedName name="機器費">#REF!</definedName>
    <definedName name="機器費E" localSheetId="2">#REF!</definedName>
    <definedName name="機器費E" localSheetId="12">#REF!</definedName>
    <definedName name="機器費E">#REF!</definedName>
    <definedName name="機器費M" localSheetId="2">#REF!</definedName>
    <definedName name="機器費M" localSheetId="12">#REF!</definedName>
    <definedName name="機器費M">#REF!</definedName>
    <definedName name="機器費計" localSheetId="2">#REF!</definedName>
    <definedName name="機器費計" localSheetId="12">#REF!</definedName>
    <definedName name="機器費計">#REF!</definedName>
    <definedName name="機器表">#REF!</definedName>
    <definedName name="機新仮">#REF!</definedName>
    <definedName name="機新諸">#REF!</definedName>
    <definedName name="機損">#REF!</definedName>
    <definedName name="気象観測">#REF!</definedName>
    <definedName name="気象観測装置">#REF!</definedName>
    <definedName name="規格">#REF!</definedName>
    <definedName name="記0">#N/A</definedName>
    <definedName name="記1" localSheetId="2">#REF!</definedName>
    <definedName name="記1" localSheetId="12">#REF!</definedName>
    <definedName name="記1" localSheetId="0">#REF!</definedName>
    <definedName name="記1">#REF!</definedName>
    <definedName name="記2" localSheetId="2">#REF!</definedName>
    <definedName name="記2" localSheetId="12">#REF!</definedName>
    <definedName name="記2" localSheetId="0">#REF!</definedName>
    <definedName name="記2">#REF!</definedName>
    <definedName name="記3" localSheetId="2">#REF!</definedName>
    <definedName name="記3" localSheetId="12">#REF!</definedName>
    <definedName name="記3" localSheetId="0">#REF!</definedName>
    <definedName name="記3">#REF!</definedName>
    <definedName name="記号">#REF!</definedName>
    <definedName name="記号1">#REF!</definedName>
    <definedName name="記号10">#REF!</definedName>
    <definedName name="記号100">#REF!</definedName>
    <definedName name="記号108">#REF!</definedName>
    <definedName name="記号109">#REF!</definedName>
    <definedName name="記号11">#REF!</definedName>
    <definedName name="記号110">#REF!</definedName>
    <definedName name="記号111">#REF!</definedName>
    <definedName name="記号112">#REF!</definedName>
    <definedName name="記号12">#REF!</definedName>
    <definedName name="記号13">#REF!</definedName>
    <definedName name="記号14">#REF!</definedName>
    <definedName name="記号15">#REF!</definedName>
    <definedName name="記号16">#REF!</definedName>
    <definedName name="記号17">#REF!</definedName>
    <definedName name="記号18">#REF!</definedName>
    <definedName name="記号19">#REF!</definedName>
    <definedName name="記号2">#REF!</definedName>
    <definedName name="記号20">#REF!</definedName>
    <definedName name="記号21">#REF!</definedName>
    <definedName name="記号22">#REF!</definedName>
    <definedName name="記号23">#REF!</definedName>
    <definedName name="記号24">#REF!</definedName>
    <definedName name="記号25">#REF!</definedName>
    <definedName name="記号26">#REF!</definedName>
    <definedName name="記号27">#REF!</definedName>
    <definedName name="記号28">#REF!</definedName>
    <definedName name="記号29">#REF!</definedName>
    <definedName name="記号3">#REF!</definedName>
    <definedName name="記号30">#REF!</definedName>
    <definedName name="記号31">#REF!</definedName>
    <definedName name="記号32">#REF!</definedName>
    <definedName name="記号33">#REF!</definedName>
    <definedName name="記号34">#REF!</definedName>
    <definedName name="記号35">#REF!</definedName>
    <definedName name="記号36">#REF!</definedName>
    <definedName name="記号37">#REF!</definedName>
    <definedName name="記号38">#REF!</definedName>
    <definedName name="記号39">#REF!</definedName>
    <definedName name="記号4">#REF!</definedName>
    <definedName name="記号40">#REF!</definedName>
    <definedName name="記号41">#REF!</definedName>
    <definedName name="記号42">#REF!</definedName>
    <definedName name="記号43">#REF!</definedName>
    <definedName name="記号44">#REF!</definedName>
    <definedName name="記号45">#REF!</definedName>
    <definedName name="記号46">#REF!</definedName>
    <definedName name="記号47">#REF!</definedName>
    <definedName name="記号48">#REF!</definedName>
    <definedName name="記号49">#REF!</definedName>
    <definedName name="記号5">#REF!</definedName>
    <definedName name="記号50">#REF!</definedName>
    <definedName name="記号51">#REF!</definedName>
    <definedName name="記号52">#REF!</definedName>
    <definedName name="記号53">#REF!</definedName>
    <definedName name="記号54">#REF!</definedName>
    <definedName name="記号55">#REF!</definedName>
    <definedName name="記号56">#REF!</definedName>
    <definedName name="記号57">#REF!</definedName>
    <definedName name="記号58">#REF!</definedName>
    <definedName name="記号59">#REF!</definedName>
    <definedName name="記号6">#REF!</definedName>
    <definedName name="記号60">#REF!</definedName>
    <definedName name="記号61">#REF!</definedName>
    <definedName name="記号62">#REF!</definedName>
    <definedName name="記号63">#REF!</definedName>
    <definedName name="記号64">#REF!</definedName>
    <definedName name="記号65">#REF!</definedName>
    <definedName name="記号66">#REF!</definedName>
    <definedName name="記号67">#REF!</definedName>
    <definedName name="記号68">#REF!</definedName>
    <definedName name="記号69">#REF!</definedName>
    <definedName name="記号7">#REF!</definedName>
    <definedName name="記号70">#REF!</definedName>
    <definedName name="記号71">#REF!</definedName>
    <definedName name="記号72">#REF!</definedName>
    <definedName name="記号73">#REF!</definedName>
    <definedName name="記号74">#REF!</definedName>
    <definedName name="記号75">#REF!</definedName>
    <definedName name="記号76">#REF!</definedName>
    <definedName name="記号77">#REF!</definedName>
    <definedName name="記号78">#REF!</definedName>
    <definedName name="記号79">#REF!</definedName>
    <definedName name="記号8">#REF!</definedName>
    <definedName name="記号80">#REF!</definedName>
    <definedName name="記号81">#REF!</definedName>
    <definedName name="記号82">#REF!</definedName>
    <definedName name="記号83">#REF!</definedName>
    <definedName name="記号84">#REF!</definedName>
    <definedName name="記号85">#REF!</definedName>
    <definedName name="記号86">#REF!</definedName>
    <definedName name="記号87">#REF!</definedName>
    <definedName name="記号88">#REF!</definedName>
    <definedName name="記号89">#REF!</definedName>
    <definedName name="記号9">#REF!</definedName>
    <definedName name="記号90">#REF!</definedName>
    <definedName name="記号91">#REF!</definedName>
    <definedName name="記号92">#REF!</definedName>
    <definedName name="記号93">#REF!</definedName>
    <definedName name="記号94">#REF!</definedName>
    <definedName name="記号95">#REF!</definedName>
    <definedName name="記号96">#REF!</definedName>
    <definedName name="記号97">#REF!</definedName>
    <definedName name="記号98">#REF!</definedName>
    <definedName name="記号99">#REF!</definedName>
    <definedName name="記入事例">#REF!</definedName>
    <definedName name="記入表" localSheetId="9">#REF!</definedName>
    <definedName name="記入表">#REF!</definedName>
    <definedName name="記入表2" localSheetId="9">#REF!</definedName>
    <definedName name="記入表2">#REF!</definedName>
    <definedName name="記入欄">#REF!</definedName>
    <definedName name="軌道工">#REF!</definedName>
    <definedName name="鬼崎1">#REF!</definedName>
    <definedName name="技研">#REF!</definedName>
    <definedName name="技研WT">#REF!</definedName>
    <definedName name="技師" localSheetId="9">#REF!</definedName>
    <definedName name="技師">#REF!</definedName>
    <definedName name="技師_Ａ">#REF!</definedName>
    <definedName name="技師_Ｂ">#REF!</definedName>
    <definedName name="技師_Ｃ">#REF!</definedName>
    <definedName name="技師Ａ" localSheetId="2">#REF!</definedName>
    <definedName name="技師Ａ" localSheetId="12">#REF!</definedName>
    <definedName name="技師Ａ" localSheetId="9">#REF!</definedName>
    <definedName name="技師Ａ">#REF!</definedName>
    <definedName name="技師Ｂ" localSheetId="2">#REF!</definedName>
    <definedName name="技師Ｂ" localSheetId="12">#REF!</definedName>
    <definedName name="技師Ｂ" localSheetId="9">#REF!</definedName>
    <definedName name="技師Ｂ">#REF!</definedName>
    <definedName name="技師Ｃ" localSheetId="2">#REF!</definedName>
    <definedName name="技師Ｃ" localSheetId="12">#REF!</definedName>
    <definedName name="技師Ｃ" localSheetId="9">#REF!</definedName>
    <definedName name="技師Ｃ">#REF!</definedName>
    <definedName name="技術員" localSheetId="2">#REF!</definedName>
    <definedName name="技術員" localSheetId="12">#REF!</definedName>
    <definedName name="技術員" localSheetId="9">#REF!</definedName>
    <definedName name="技術員">#REF!</definedName>
    <definedName name="技術管理費" localSheetId="2">#REF!</definedName>
    <definedName name="技術管理費" localSheetId="12">#REF!</definedName>
    <definedName name="技術管理費">#REF!</definedName>
    <definedName name="技術管理費式">#REF!</definedName>
    <definedName name="技術経費">#REF!</definedName>
    <definedName name="技術者" localSheetId="2">#REF!</definedName>
    <definedName name="技術者" localSheetId="12">#REF!</definedName>
    <definedName name="技術者">#REF!</definedName>
    <definedName name="技術者Ａ">#REF!</definedName>
    <definedName name="技術者Ｂ">#REF!</definedName>
    <definedName name="技術費" localSheetId="2">#REF!</definedName>
    <definedName name="技術費" localSheetId="12">#REF!</definedName>
    <definedName name="技術費">#REF!</definedName>
    <definedName name="技術費率E" localSheetId="2">#REF!</definedName>
    <definedName name="技術費率E" localSheetId="12">#REF!</definedName>
    <definedName name="技術費率E">#REF!</definedName>
    <definedName name="技術労務費" localSheetId="2">#REF!</definedName>
    <definedName name="技術労務費" localSheetId="12">#REF!</definedName>
    <definedName name="技術労務費">#REF!</definedName>
    <definedName name="議場ｶﾒﾗ単価根拠">#REF!</definedName>
    <definedName name="議場音響単価根拠">#REF!</definedName>
    <definedName name="脚立足場">#REF!</definedName>
    <definedName name="給汽">#REF!</definedName>
    <definedName name="給食" localSheetId="9">#REF!</definedName>
    <definedName name="給食">#REF!</definedName>
    <definedName name="給食衛生" localSheetId="9">#REF!</definedName>
    <definedName name="給食衛生">#REF!</definedName>
    <definedName name="給食屋外給水" localSheetId="9">#REF!</definedName>
    <definedName name="給食屋外給水">#REF!</definedName>
    <definedName name="給食屋外排水" localSheetId="9">#REF!</definedName>
    <definedName name="給食屋外排水">#REF!</definedName>
    <definedName name="給食屋内給水" localSheetId="9">#REF!</definedName>
    <definedName name="給食屋内給水">#REF!</definedName>
    <definedName name="給食屋内排水" localSheetId="9">#REF!</definedName>
    <definedName name="給食屋内排水">#REF!</definedName>
    <definedName name="給食給湯" localSheetId="9">#REF!</definedName>
    <definedName name="給食給湯">#REF!</definedName>
    <definedName name="給食消火" localSheetId="9">#REF!</definedName>
    <definedName name="給食消火">#REF!</definedName>
    <definedName name="給水" localSheetId="9">#REF!</definedName>
    <definedName name="給水">#REF!</definedName>
    <definedName name="給水・硬質塩化ﾋﾞﾆﾙ管" localSheetId="9">#REF!</definedName>
    <definedName name="給水・硬質塩化ﾋﾞﾆﾙ管">#REF!</definedName>
    <definedName name="給水・水道用塩化ﾋﾞﾆﾙﾗｲﾆﾝｸﾞ" localSheetId="9">#REF!</definedName>
    <definedName name="給水・水道用塩化ﾋﾞﾆﾙﾗｲﾆﾝｸﾞ">#REF!</definedName>
    <definedName name="給水引込み">#REF!</definedName>
    <definedName name="給水小計">#REF!</definedName>
    <definedName name="給水消火">#REF!</definedName>
    <definedName name="給水設備" localSheetId="2">#REF!</definedName>
    <definedName name="給水設備" localSheetId="12">#REF!</definedName>
    <definedName name="給水設備" localSheetId="5">#REF!</definedName>
    <definedName name="給水設備">#REF!</definedName>
    <definedName name="給水設備工事計">#REF!</definedName>
    <definedName name="給水土工事" localSheetId="9">#REF!</definedName>
    <definedName name="給水土工事">#REF!</definedName>
    <definedName name="給水変">#REF!</definedName>
    <definedName name="給湯" localSheetId="9">#REF!</definedName>
    <definedName name="給湯">#REF!</definedName>
    <definedName name="給湯・鋼管被覆鋼管保温付被覆鋼管" localSheetId="9">#REF!</definedName>
    <definedName name="給湯・鋼管被覆鋼管保温付被覆鋼管">#REF!</definedName>
    <definedName name="給湯ｋ">#REF!</definedName>
    <definedName name="給湯器_湯沸器" localSheetId="2">#REF!</definedName>
    <definedName name="給湯器_湯沸器" localSheetId="12">#REF!</definedName>
    <definedName name="給湯器_湯沸器" localSheetId="0">#REF!</definedName>
    <definedName name="給湯器_湯沸器">#REF!</definedName>
    <definedName name="給湯器･湯沸器" localSheetId="2">#REF!</definedName>
    <definedName name="給湯器･湯沸器" localSheetId="12">#REF!</definedName>
    <definedName name="給湯器･湯沸器" localSheetId="5">#N/A</definedName>
    <definedName name="給湯器･湯沸器" localSheetId="0">#REF!</definedName>
    <definedName name="給湯器･湯沸器">#REF!</definedName>
    <definedName name="給湯小計">#REF!</definedName>
    <definedName name="給湯設備" localSheetId="2">#REF!</definedName>
    <definedName name="給湯設備" localSheetId="12">#REF!</definedName>
    <definedName name="給湯設備" localSheetId="5">#REF!</definedName>
    <definedName name="給湯設備">#REF!</definedName>
    <definedName name="給湯設備工事計">#REF!</definedName>
    <definedName name="給湯変">#REF!</definedName>
    <definedName name="給排水ガス設備">#REF!</definedName>
    <definedName name="給排水ガス設備計">#REF!</definedName>
    <definedName name="給排水比較" localSheetId="2">#REF!</definedName>
    <definedName name="給排水比較" localSheetId="12">#REF!</definedName>
    <definedName name="給排水比較" localSheetId="5">#REF!</definedName>
    <definedName name="給排水比較">#REF!</definedName>
    <definedName name="給排水比較_8" localSheetId="12">#REF!</definedName>
    <definedName name="給排水比較_8" localSheetId="0">#REF!</definedName>
    <definedName name="給排水比較_8">#REF!</definedName>
    <definedName name="給油">#REF!</definedName>
    <definedName name="給油変">#REF!</definedName>
    <definedName name="居">#REF!</definedName>
    <definedName name="居住者">#REF!</definedName>
    <definedName name="距離" localSheetId="2">#REF!</definedName>
    <definedName name="距離" localSheetId="12">#REF!</definedName>
    <definedName name="距離" localSheetId="5">#REF!</definedName>
    <definedName name="距離" localSheetId="0">#REF!</definedName>
    <definedName name="距離">#REF!</definedName>
    <definedName name="距離2" localSheetId="2">#REF!</definedName>
    <definedName name="距離2" localSheetId="12">#REF!</definedName>
    <definedName name="距離2" localSheetId="5">#REF!</definedName>
    <definedName name="距離2" localSheetId="0">#REF!</definedName>
    <definedName name="距離2">#REF!</definedName>
    <definedName name="競艇場内訳" hidden="1">{#N/A,#N/A,FALSE,"EDIT_W"}</definedName>
    <definedName name="共">#REF!</definedName>
    <definedName name="共通" hidden="1">{#N/A,#N/A,TRUE,"本工事費内訳表";#N/A,#N/A,TRUE,"A";#N/A,#N/A,TRUE,"B"}</definedName>
    <definedName name="共通仮設" localSheetId="2">#REF!</definedName>
    <definedName name="共通仮設" localSheetId="12">#REF!</definedName>
    <definedName name="共通仮設" localSheetId="5">#N/A</definedName>
    <definedName name="共通仮設">#REF!</definedName>
    <definedName name="共通仮設一般">#REF!</definedName>
    <definedName name="共通仮設改修">#REF!</definedName>
    <definedName name="共通仮設工事" localSheetId="2">#REF!</definedName>
    <definedName name="共通仮設工事" localSheetId="12">#REF!</definedName>
    <definedName name="共通仮設工事" localSheetId="0">#REF!</definedName>
    <definedName name="共通仮設工事">#REF!</definedName>
    <definedName name="共通仮設費" localSheetId="2">#REF!</definedName>
    <definedName name="共通仮設費" localSheetId="12">#REF!</definedName>
    <definedName name="共通仮設費" localSheetId="9">#REF!</definedName>
    <definedName name="共通仮設費" localSheetId="0">#REF!</definedName>
    <definedName name="共通仮設費">#REF!</definedName>
    <definedName name="共通仮設費__計" localSheetId="2">#REF!</definedName>
    <definedName name="共通仮設費__計" localSheetId="12">#REF!</definedName>
    <definedName name="共通仮設費__計" localSheetId="0">#REF!</definedName>
    <definedName name="共通仮設費__計">#REF!</definedName>
    <definedName name="共通仮設費印刷">#REF!</definedName>
    <definedName name="共通仮設費額">#REF!</definedName>
    <definedName name="共通仮設費計">#REF!</definedName>
    <definedName name="共通仮設費率" localSheetId="9">#REF!</definedName>
    <definedName name="共通仮設費率">#REF!</definedName>
    <definedName name="共通仮設費率一般">#REF!</definedName>
    <definedName name="共通仮設費率改修">#REF!</definedName>
    <definedName name="共通機改">#REF!</definedName>
    <definedName name="共通機械">#REF!</definedName>
    <definedName name="共通経費">#REF!</definedName>
    <definedName name="共通事項">#REF!</definedName>
    <definedName name="共通事項０２">#REF!</definedName>
    <definedName name="共通事項03">#REF!</definedName>
    <definedName name="共通式１">#REF!</definedName>
    <definedName name="共通式２">#REF!</definedName>
    <definedName name="共通式３">#REF!</definedName>
    <definedName name="共通対象">#REF!</definedName>
    <definedName name="共通対象２">#REF!</definedName>
    <definedName name="共通対象額">#REF!</definedName>
    <definedName name="共通対象式">#REF!</definedName>
    <definedName name="共通代価" hidden="1">{#N/A,#N/A,TRUE,"本工事費内訳表";#N/A,#N/A,TRUE,"A";#N/A,#N/A,TRUE,"B"}</definedName>
    <definedName name="共通電改">#REF!</definedName>
    <definedName name="共通電気">#REF!</definedName>
    <definedName name="共通費">#REF!</definedName>
    <definedName name="共通費１">#REF!</definedName>
    <definedName name="共通費２">#REF!</definedName>
    <definedName name="共通費A2" localSheetId="9">#REF!</definedName>
    <definedName name="共通費A2">#REF!</definedName>
    <definedName name="共通費A3">#REF!</definedName>
    <definedName name="共通費計" localSheetId="9">#REF!</definedName>
    <definedName name="共通費計">#REF!</definedName>
    <definedName name="共通費計算書" localSheetId="9">#REF!</definedName>
    <definedName name="共通費計算書">#REF!</definedName>
    <definedName name="共通費計算書2" localSheetId="9">#REF!</definedName>
    <definedName name="共通費計算書2">#REF!</definedName>
    <definedName name="共通費計値複写">#REF!</definedName>
    <definedName name="共通費算出元工事">#REF!</definedName>
    <definedName name="共通費算出追加工事">#REF!</definedName>
    <definedName name="共通費処理">#REF!</definedName>
    <definedName name="共通費条件">#REF!</definedName>
    <definedName name="共通費値複写">#REF!</definedName>
    <definedName name="共通費率表" localSheetId="9">#REF!</definedName>
    <definedName name="共通費率表">#REF!</definedName>
    <definedName name="共同浴場">#REF!</definedName>
    <definedName name="境界">#REF!</definedName>
    <definedName name="橋梁世話役">#REF!</definedName>
    <definedName name="橋梁塗装工">#REF!</definedName>
    <definedName name="橋梁特殊工">#REF!</definedName>
    <definedName name="胸壁細目">"フォーム 1"</definedName>
    <definedName name="鏡">#REF!</definedName>
    <definedName name="凝縮水">#REF!</definedName>
    <definedName name="業印">#REF!</definedName>
    <definedName name="業者ﾘｽﾄ">#REF!</definedName>
    <definedName name="業者計１">#REF!</definedName>
    <definedName name="業者計10">#REF!</definedName>
    <definedName name="業者計２">#REF!</definedName>
    <definedName name="業者計３">#REF!</definedName>
    <definedName name="業者計４">#REF!</definedName>
    <definedName name="業者計５">#REF!</definedName>
    <definedName name="業者計６">#REF!</definedName>
    <definedName name="業者計７">#REF!</definedName>
    <definedName name="業者計８">#REF!</definedName>
    <definedName name="業者計９">#REF!</definedName>
    <definedName name="業者選定依頼書">#REF!</definedName>
    <definedName name="業種">#REF!</definedName>
    <definedName name="業務委託検査申請書">#REF!</definedName>
    <definedName name="業務名1">#REF!</definedName>
    <definedName name="極数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緊急度" localSheetId="0">#REF!</definedName>
    <definedName name="緊急度">#REF!</definedName>
    <definedName name="金">#REF!</definedName>
    <definedName name="金__額">#REF!</definedName>
    <definedName name="金１">#REF!</definedName>
    <definedName name="金１０">#REF!</definedName>
    <definedName name="金１００">#REF!</definedName>
    <definedName name="金１００１">#REF!</definedName>
    <definedName name="金１００２">#REF!</definedName>
    <definedName name="金１００３">#REF!</definedName>
    <definedName name="金１００４">#REF!</definedName>
    <definedName name="金１００５">#REF!</definedName>
    <definedName name="金１００６">#REF!</definedName>
    <definedName name="金１００７">#REF!</definedName>
    <definedName name="金１００８">#REF!</definedName>
    <definedName name="金１００９">#REF!</definedName>
    <definedName name="金１０１">#REF!</definedName>
    <definedName name="金１０１０">#REF!</definedName>
    <definedName name="金１０１２">#REF!</definedName>
    <definedName name="金１０１３">#REF!</definedName>
    <definedName name="金１０１４">#REF!</definedName>
    <definedName name="金１０１５">#REF!</definedName>
    <definedName name="金１０１６">#REF!</definedName>
    <definedName name="金１０２">#REF!</definedName>
    <definedName name="金１０３">#REF!</definedName>
    <definedName name="金１０４">#REF!</definedName>
    <definedName name="金１０５">#REF!</definedName>
    <definedName name="金１０６">#REF!</definedName>
    <definedName name="金１０７">#REF!</definedName>
    <definedName name="金１０８">#REF!</definedName>
    <definedName name="金１０９">#REF!</definedName>
    <definedName name="金１１">#REF!</definedName>
    <definedName name="金１１０">#REF!</definedName>
    <definedName name="金１１１">#REF!</definedName>
    <definedName name="金１１２">#REF!</definedName>
    <definedName name="金１１３">#REF!</definedName>
    <definedName name="金１１４">#REF!</definedName>
    <definedName name="金１１５">#REF!</definedName>
    <definedName name="金１１６">#REF!</definedName>
    <definedName name="金１１７">#REF!</definedName>
    <definedName name="金１１８">#REF!</definedName>
    <definedName name="金１１９">#REF!</definedName>
    <definedName name="金１２">#REF!</definedName>
    <definedName name="金１２０">#REF!</definedName>
    <definedName name="金１２１">#REF!</definedName>
    <definedName name="金１２２">#REF!</definedName>
    <definedName name="金１２３">#REF!</definedName>
    <definedName name="金１２４">#REF!</definedName>
    <definedName name="金１２５">#REF!</definedName>
    <definedName name="金１２６">#REF!</definedName>
    <definedName name="金１２７">#REF!</definedName>
    <definedName name="金１２８">#REF!</definedName>
    <definedName name="金１２９">#REF!</definedName>
    <definedName name="金１３">#REF!</definedName>
    <definedName name="金１３０">#REF!</definedName>
    <definedName name="金１３１">#REF!</definedName>
    <definedName name="金１３２">#REF!</definedName>
    <definedName name="金１３３">#REF!</definedName>
    <definedName name="金１３４">#REF!</definedName>
    <definedName name="金１３５">#REF!</definedName>
    <definedName name="金１３６">#REF!</definedName>
    <definedName name="金１３７">#REF!</definedName>
    <definedName name="金１３８">#REF!</definedName>
    <definedName name="金１３９">#REF!</definedName>
    <definedName name="金１４">#REF!</definedName>
    <definedName name="金１４０">#REF!</definedName>
    <definedName name="金１４１">#REF!</definedName>
    <definedName name="金１４２">#REF!</definedName>
    <definedName name="金１４３">#REF!</definedName>
    <definedName name="金１４４">#REF!</definedName>
    <definedName name="金１４５">#REF!</definedName>
    <definedName name="金１４６">#REF!</definedName>
    <definedName name="金１４７">#REF!</definedName>
    <definedName name="金１４８">#REF!</definedName>
    <definedName name="金１４９">#REF!</definedName>
    <definedName name="金１５">#REF!</definedName>
    <definedName name="金１５０">#REF!</definedName>
    <definedName name="金１６">#REF!</definedName>
    <definedName name="金１７">#REF!</definedName>
    <definedName name="金１８">#REF!</definedName>
    <definedName name="金１９">#REF!</definedName>
    <definedName name="金２">#REF!</definedName>
    <definedName name="金２０">#REF!</definedName>
    <definedName name="金２１">#REF!</definedName>
    <definedName name="金２２">#REF!</definedName>
    <definedName name="金２３">#REF!</definedName>
    <definedName name="金２４">#REF!</definedName>
    <definedName name="金２５">#REF!</definedName>
    <definedName name="金２６">#REF!</definedName>
    <definedName name="金２７">#REF!</definedName>
    <definedName name="金２８">#REF!</definedName>
    <definedName name="金２９">#REF!</definedName>
    <definedName name="金３">#REF!</definedName>
    <definedName name="金３０">#REF!</definedName>
    <definedName name="金３００">#REF!</definedName>
    <definedName name="金３０１">#REF!</definedName>
    <definedName name="金３０２">#REF!</definedName>
    <definedName name="金３０３">#REF!</definedName>
    <definedName name="金３０４">#REF!</definedName>
    <definedName name="金３０５">#REF!</definedName>
    <definedName name="金３０６">#REF!</definedName>
    <definedName name="金３０７">#REF!</definedName>
    <definedName name="金３０８">#REF!</definedName>
    <definedName name="金３０９">#REF!</definedName>
    <definedName name="金３１">#REF!</definedName>
    <definedName name="金３１０">#REF!</definedName>
    <definedName name="金３１１">#REF!</definedName>
    <definedName name="金３１２">#REF!</definedName>
    <definedName name="金３１３">#REF!</definedName>
    <definedName name="金３１４">#REF!</definedName>
    <definedName name="金３１５">#REF!</definedName>
    <definedName name="金３２">#REF!</definedName>
    <definedName name="金３３">#REF!</definedName>
    <definedName name="金３４">#REF!</definedName>
    <definedName name="金３５">#REF!</definedName>
    <definedName name="金３６">#REF!</definedName>
    <definedName name="金３７">#REF!</definedName>
    <definedName name="金３８">#REF!</definedName>
    <definedName name="金３９">#REF!</definedName>
    <definedName name="金４">#REF!</definedName>
    <definedName name="金４０">#REF!</definedName>
    <definedName name="金４０１">#REF!</definedName>
    <definedName name="金４０２">#REF!</definedName>
    <definedName name="金４０３">#REF!</definedName>
    <definedName name="金４０４">#REF!</definedName>
    <definedName name="金４０５">#REF!</definedName>
    <definedName name="金４０６">#REF!</definedName>
    <definedName name="金４０７">#REF!</definedName>
    <definedName name="金４０８">#REF!</definedName>
    <definedName name="金４０９">#REF!</definedName>
    <definedName name="金４１">#REF!</definedName>
    <definedName name="金４１０">#REF!</definedName>
    <definedName name="金４１１">#REF!</definedName>
    <definedName name="金４１２">#REF!</definedName>
    <definedName name="金４１３">#REF!</definedName>
    <definedName name="金４１４">#REF!</definedName>
    <definedName name="金４１５">#REF!</definedName>
    <definedName name="金４２">#REF!</definedName>
    <definedName name="金４３">#REF!</definedName>
    <definedName name="金４４">#REF!</definedName>
    <definedName name="金４５">#REF!</definedName>
    <definedName name="金４６">#REF!</definedName>
    <definedName name="金４７">#REF!</definedName>
    <definedName name="金４８">#REF!</definedName>
    <definedName name="金４９">#REF!</definedName>
    <definedName name="金５">#REF!</definedName>
    <definedName name="金５０">#REF!</definedName>
    <definedName name="金５０１">#REF!</definedName>
    <definedName name="金５０２">#REF!</definedName>
    <definedName name="金５０３">#REF!</definedName>
    <definedName name="金５０４">#REF!</definedName>
    <definedName name="金５０５">#REF!</definedName>
    <definedName name="金５０６">#REF!</definedName>
    <definedName name="金５０７">#REF!</definedName>
    <definedName name="金５０８">#REF!</definedName>
    <definedName name="金５０９">#REF!</definedName>
    <definedName name="金５１">#REF!</definedName>
    <definedName name="金５１０">#REF!</definedName>
    <definedName name="金５１１">#REF!</definedName>
    <definedName name="金５１２">#REF!</definedName>
    <definedName name="金５１３">#REF!</definedName>
    <definedName name="金５１４">#REF!</definedName>
    <definedName name="金５１５">#REF!</definedName>
    <definedName name="金５２">#REF!</definedName>
    <definedName name="金５３">#REF!</definedName>
    <definedName name="金５４">#REF!</definedName>
    <definedName name="金５５">#REF!</definedName>
    <definedName name="金５６">#REF!</definedName>
    <definedName name="金５７">#REF!</definedName>
    <definedName name="金５８">#REF!</definedName>
    <definedName name="金５９">#REF!</definedName>
    <definedName name="金６">#REF!</definedName>
    <definedName name="金６０">#REF!</definedName>
    <definedName name="金６０１">#REF!</definedName>
    <definedName name="金６０２">#REF!</definedName>
    <definedName name="金６０３">#REF!</definedName>
    <definedName name="金６０４">#REF!</definedName>
    <definedName name="金６０５">#REF!</definedName>
    <definedName name="金６０６">#REF!</definedName>
    <definedName name="金６０７">#REF!</definedName>
    <definedName name="金６０８">#REF!</definedName>
    <definedName name="金６０９">#REF!</definedName>
    <definedName name="金６１">#REF!</definedName>
    <definedName name="金６１０">#REF!</definedName>
    <definedName name="金６１１">#REF!</definedName>
    <definedName name="金６１２">#REF!</definedName>
    <definedName name="金６１３">#REF!</definedName>
    <definedName name="金６１４">#REF!</definedName>
    <definedName name="金６１５">#REF!</definedName>
    <definedName name="金６２">#REF!</definedName>
    <definedName name="金６３">#REF!</definedName>
    <definedName name="金６４">#REF!</definedName>
    <definedName name="金６５">#REF!</definedName>
    <definedName name="金６６">#REF!</definedName>
    <definedName name="金６７">#REF!</definedName>
    <definedName name="金６８">#REF!</definedName>
    <definedName name="金６９">#REF!</definedName>
    <definedName name="金７">#REF!</definedName>
    <definedName name="金７０">#REF!</definedName>
    <definedName name="金７０１">#REF!</definedName>
    <definedName name="金７０２">#REF!</definedName>
    <definedName name="金７０３">#REF!</definedName>
    <definedName name="金７０４">#REF!</definedName>
    <definedName name="金７０５">#REF!</definedName>
    <definedName name="金７０６">#REF!</definedName>
    <definedName name="金７０７">#REF!</definedName>
    <definedName name="金７０８">#REF!</definedName>
    <definedName name="金７０９">#REF!</definedName>
    <definedName name="金７１">#REF!</definedName>
    <definedName name="金７１０">#REF!</definedName>
    <definedName name="金７１１">#REF!</definedName>
    <definedName name="金７１２">#REF!</definedName>
    <definedName name="金７１３">#REF!</definedName>
    <definedName name="金７１４">#REF!</definedName>
    <definedName name="金７１５">#REF!</definedName>
    <definedName name="金７２">#REF!</definedName>
    <definedName name="金７３">#REF!</definedName>
    <definedName name="金７４">#REF!</definedName>
    <definedName name="金７５">#REF!</definedName>
    <definedName name="金７６">#REF!</definedName>
    <definedName name="金７７">#REF!</definedName>
    <definedName name="金７８">#REF!</definedName>
    <definedName name="金７９">#REF!</definedName>
    <definedName name="金８">#REF!</definedName>
    <definedName name="金８０">#REF!</definedName>
    <definedName name="金８０１">#REF!</definedName>
    <definedName name="金８０２">#REF!</definedName>
    <definedName name="金８０３">#REF!</definedName>
    <definedName name="金８０４">#REF!</definedName>
    <definedName name="金８０５">#REF!</definedName>
    <definedName name="金８０６">#REF!</definedName>
    <definedName name="金８０７">#REF!</definedName>
    <definedName name="金８０８">#REF!</definedName>
    <definedName name="金８０９">#REF!</definedName>
    <definedName name="金８１">#REF!</definedName>
    <definedName name="金８１０">#REF!</definedName>
    <definedName name="金８１１">#REF!</definedName>
    <definedName name="金８１２">#REF!</definedName>
    <definedName name="金８１３">#REF!</definedName>
    <definedName name="金８１４">#REF!</definedName>
    <definedName name="金８１５">#REF!</definedName>
    <definedName name="金８２">#REF!</definedName>
    <definedName name="金８３">#REF!</definedName>
    <definedName name="金８４">#REF!</definedName>
    <definedName name="金８５">#REF!</definedName>
    <definedName name="金８６">#REF!</definedName>
    <definedName name="金８７">#REF!</definedName>
    <definedName name="金８８">#REF!</definedName>
    <definedName name="金８９">#REF!</definedName>
    <definedName name="金９">#REF!</definedName>
    <definedName name="金９０">#REF!</definedName>
    <definedName name="金９０１">#REF!</definedName>
    <definedName name="金９０２">#REF!</definedName>
    <definedName name="金９０３">#REF!</definedName>
    <definedName name="金９０４">#REF!</definedName>
    <definedName name="金９０５">#REF!</definedName>
    <definedName name="金９０６">#REF!</definedName>
    <definedName name="金９０７">#REF!</definedName>
    <definedName name="金９０８">#REF!</definedName>
    <definedName name="金９０９">#REF!</definedName>
    <definedName name="金９１">#REF!</definedName>
    <definedName name="金９１０">#REF!</definedName>
    <definedName name="金９１１">#REF!</definedName>
    <definedName name="金９１２">#REF!</definedName>
    <definedName name="金９１３">#REF!</definedName>
    <definedName name="金９１４">#REF!</definedName>
    <definedName name="金９１５">#REF!</definedName>
    <definedName name="金９２">#REF!</definedName>
    <definedName name="金９３">#REF!</definedName>
    <definedName name="金９４">#REF!</definedName>
    <definedName name="金９５">#REF!</definedName>
    <definedName name="金９６">#REF!</definedName>
    <definedName name="金９７">#REF!</definedName>
    <definedName name="金９８">#REF!</definedName>
    <definedName name="金９９">#REF!</definedName>
    <definedName name="金額" localSheetId="2">#REF!</definedName>
    <definedName name="金額" localSheetId="12">#REF!</definedName>
    <definedName name="金額" localSheetId="0">#REF!</definedName>
    <definedName name="金額">#REF!</definedName>
    <definedName name="金額_11" localSheetId="2">#REF!</definedName>
    <definedName name="金額_11" localSheetId="12">#REF!</definedName>
    <definedName name="金額_11" localSheetId="0">#REF!</definedName>
    <definedName name="金額_11">#REF!</definedName>
    <definedName name="金額_12" localSheetId="2">#REF!</definedName>
    <definedName name="金額_12" localSheetId="12">#REF!</definedName>
    <definedName name="金額_12" localSheetId="0">#REF!</definedName>
    <definedName name="金額_12">#REF!</definedName>
    <definedName name="金額_13" localSheetId="2">#REF!</definedName>
    <definedName name="金額_13" localSheetId="12">#REF!</definedName>
    <definedName name="金額_13">#REF!</definedName>
    <definedName name="金額処理">#REF!</definedName>
    <definedName name="金額処理1">#REF!</definedName>
    <definedName name="金銭保証">#REF!</definedName>
    <definedName name="金属" localSheetId="5">#REF!</definedName>
    <definedName name="金属">#REF!</definedName>
    <definedName name="金属_8">#REF!</definedName>
    <definedName name="金属k">#REF!</definedName>
    <definedName name="金属くず" localSheetId="2">#REF!</definedName>
    <definedName name="金属くず" localSheetId="12">#REF!</definedName>
    <definedName name="金属くず" localSheetId="9">#REF!</definedName>
    <definedName name="金属くず" localSheetId="0">#REF!</definedName>
    <definedName name="金属くず">#REF!</definedName>
    <definedName name="金属ﾀﾞｸﾄ">#REF!</definedName>
    <definedName name="金属外装材">#REF!</definedName>
    <definedName name="金属建具" localSheetId="5">#REF!</definedName>
    <definedName name="金属建具">#REF!</definedName>
    <definedName name="金属建具_8">#REF!</definedName>
    <definedName name="金属工事" localSheetId="2">#REF!</definedName>
    <definedName name="金属工事" localSheetId="12">#REF!</definedName>
    <definedName name="金属工事" localSheetId="5">#N/A</definedName>
    <definedName name="金属工事" localSheetId="0">#REF!</definedName>
    <definedName name="金属工事">#REF!</definedName>
    <definedName name="金属工事変">#REF!</definedName>
    <definedName name="金属製建具工事" localSheetId="2">#REF!</definedName>
    <definedName name="金属製建具工事" localSheetId="12">#REF!</definedName>
    <definedName name="金属製建具工事" localSheetId="5">#N/A</definedName>
    <definedName name="金属製建具工事">#REF!</definedName>
    <definedName name="金属製建具工事変">#REF!</definedName>
    <definedName name="金属線ぴ" localSheetId="9">#REF!</definedName>
    <definedName name="金属線ぴ">#REF!</definedName>
    <definedName name="金属配管" localSheetId="9">#REF!</definedName>
    <definedName name="金属配管">#REF!</definedName>
    <definedName name="金入り" localSheetId="9">#REF!</definedName>
    <definedName name="金入り">#REF!</definedName>
    <definedName name="金入設定">#REF!</definedName>
    <definedName name="金抜設定">#REF!</definedName>
    <definedName name="金物" localSheetId="2">#REF!</definedName>
    <definedName name="金物" localSheetId="12">#REF!</definedName>
    <definedName name="金物">#REF!</definedName>
    <definedName name="区">#REF!</definedName>
    <definedName name="区画線工１５白黄実線">#REF!</definedName>
    <definedName name="区画線工１５白黄実線の出所">#REF!</definedName>
    <definedName name="区分" localSheetId="2">#REF!</definedName>
    <definedName name="区分" localSheetId="9">#REF!</definedName>
    <definedName name="区分" localSheetId="4">#REF!</definedName>
    <definedName name="区分" localSheetId="11">#REF!</definedName>
    <definedName name="区分" localSheetId="5">#REF!</definedName>
    <definedName name="区分" localSheetId="3">#REF!</definedName>
    <definedName name="区分">#REF!</definedName>
    <definedName name="区分A1">#REF!</definedName>
    <definedName name="区分P6" localSheetId="9">#REF!</definedName>
    <definedName name="区分P6">#REF!</definedName>
    <definedName name="躯体">#REF!</definedName>
    <definedName name="躯体ｺﾝｸﾘｰﾄ工" localSheetId="2">#REF!</definedName>
    <definedName name="躯体ｺﾝｸﾘｰﾄ工" localSheetId="12">#REF!</definedName>
    <definedName name="躯体ｺﾝｸﾘｰﾄ工">#REF!</definedName>
    <definedName name="空機器表" localSheetId="2">#REF!</definedName>
    <definedName name="空機器表" localSheetId="12">#REF!</definedName>
    <definedName name="空機器表">#REF!</definedName>
    <definedName name="空気ろ過器">#REF!</definedName>
    <definedName name="空気圧縮機賃料">#REF!</definedName>
    <definedName name="空気圧縮機賃料の出所">#REF!</definedName>
    <definedName name="空気清浄機">#REF!</definedName>
    <definedName name="空気調和設備計">#REF!</definedName>
    <definedName name="空港" hidden="1">{#N/A,#N/A,FALSE,"Sheet16";#N/A,#N/A,FALSE,"Sheet16"}</definedName>
    <definedName name="空中線設置被">#REF!</definedName>
    <definedName name="空調" localSheetId="9">#REF!</definedName>
    <definedName name="空調">#REF!</definedName>
    <definedName name="空調ｋ">#REF!</definedName>
    <definedName name="空調ダクト">#REF!</definedName>
    <definedName name="空調はつり補修">#REF!</definedName>
    <definedName name="空調換気">#REF!</definedName>
    <definedName name="空調換気機器" localSheetId="2">#REF!</definedName>
    <definedName name="空調換気機器" localSheetId="12">#REF!</definedName>
    <definedName name="空調換気機器" localSheetId="5">#REF!</definedName>
    <definedName name="空調換気機器">#REF!</definedName>
    <definedName name="空調機">#REF!</definedName>
    <definedName name="空調機器">#REF!</definedName>
    <definedName name="空調機器設備">#REF!</definedName>
    <definedName name="空調機複合単価" hidden="1">{#N/A,#N/A,FALSE,"EDIT_W"}</definedName>
    <definedName name="空調計">#REF!</definedName>
    <definedName name="空調設備">#REF!</definedName>
    <definedName name="空調設備計">#REF!</definedName>
    <definedName name="空調調整">#REF!</definedName>
    <definedName name="空調配管" localSheetId="2">#REF!</definedName>
    <definedName name="空調配管" localSheetId="12">#REF!</definedName>
    <definedName name="空調配管" localSheetId="5">#REF!</definedName>
    <definedName name="空調配管">#REF!</definedName>
    <definedName name="空調配管ﾌﾟﾗｸﾞ">#REF!</definedName>
    <definedName name="空調配管切断">#REF!</definedName>
    <definedName name="空調配管保温">#REF!</definedName>
    <definedName name="掘さく">#REF!</definedName>
    <definedName name="掘削">#REF!</definedName>
    <definedName name="掘削土量">#REF!</definedName>
    <definedName name="掘削幅">#REF!</definedName>
    <definedName name="掘削梁">#REF!</definedName>
    <definedName name="係数M１" localSheetId="2">#REF!</definedName>
    <definedName name="係数M１" localSheetId="12">#REF!</definedName>
    <definedName name="係数M１" localSheetId="0">#REF!</definedName>
    <definedName name="係数M１">#REF!</definedName>
    <definedName name="係数M２" localSheetId="2">#REF!</definedName>
    <definedName name="係数M２" localSheetId="12">#REF!</definedName>
    <definedName name="係数M２" localSheetId="0">#REF!</definedName>
    <definedName name="係数M２">#REF!</definedName>
    <definedName name="係数O１" localSheetId="2">#REF!</definedName>
    <definedName name="係数O１" localSheetId="12">#REF!</definedName>
    <definedName name="係数O１" localSheetId="0">#REF!</definedName>
    <definedName name="係数O１">#REF!</definedName>
    <definedName name="係数O２" localSheetId="2">#REF!</definedName>
    <definedName name="係数O２" localSheetId="12">#REF!</definedName>
    <definedName name="係数O２">#REF!</definedName>
    <definedName name="係数P１" localSheetId="2">#REF!</definedName>
    <definedName name="係数P１" localSheetId="12">#REF!</definedName>
    <definedName name="係数P１">#REF!</definedName>
    <definedName name="係数P２" localSheetId="2">#REF!</definedName>
    <definedName name="係数P２" localSheetId="12">#REF!</definedName>
    <definedName name="係数P２">#REF!</definedName>
    <definedName name="係数仮１" localSheetId="2">#REF!</definedName>
    <definedName name="係数仮１" localSheetId="12">#REF!</definedName>
    <definedName name="係数仮１">#REF!</definedName>
    <definedName name="係数仮２" localSheetId="2">#REF!</definedName>
    <definedName name="係数仮２" localSheetId="12">#REF!</definedName>
    <definedName name="係数仮２">#REF!</definedName>
    <definedName name="係数共１" localSheetId="2">#REF!</definedName>
    <definedName name="係数共１" localSheetId="12">#REF!</definedName>
    <definedName name="係数共１">#REF!</definedName>
    <definedName name="係数共２" localSheetId="2">#REF!</definedName>
    <definedName name="係数共２" localSheetId="12">#REF!</definedName>
    <definedName name="係数共２">#REF!</definedName>
    <definedName name="係数現１" localSheetId="2">#REF!</definedName>
    <definedName name="係数現１" localSheetId="12">#REF!</definedName>
    <definedName name="係数現１">#REF!</definedName>
    <definedName name="係数現２" localSheetId="2">#REF!</definedName>
    <definedName name="係数現２" localSheetId="12">#REF!</definedName>
    <definedName name="係数現２">#REF!</definedName>
    <definedName name="係数設１" localSheetId="2">#REF!</definedName>
    <definedName name="係数設１" localSheetId="12">#REF!</definedName>
    <definedName name="係数設１">#REF!</definedName>
    <definedName name="係数設２" localSheetId="2">#REF!</definedName>
    <definedName name="係数設２" localSheetId="12">#REF!</definedName>
    <definedName name="係数設２">#REF!</definedName>
    <definedName name="係数般" localSheetId="2">#REF!</definedName>
    <definedName name="係数般" localSheetId="12">#REF!</definedName>
    <definedName name="係数般">#REF!</definedName>
    <definedName name="型わく工">#REF!</definedName>
    <definedName name="型枠">#REF!</definedName>
    <definedName name="型枠_小型" localSheetId="2">#REF!</definedName>
    <definedName name="型枠_小型" localSheetId="12">#REF!</definedName>
    <definedName name="型枠_小型">#REF!</definedName>
    <definedName name="型枠_小型_11" localSheetId="2">#REF!</definedName>
    <definedName name="型枠_小型_11" localSheetId="12">#REF!</definedName>
    <definedName name="型枠_小型_11">#REF!</definedName>
    <definedName name="型枠_小型_12" localSheetId="2">#REF!</definedName>
    <definedName name="型枠_小型_12" localSheetId="12">#REF!</definedName>
    <definedName name="型枠_小型_12">#REF!</definedName>
    <definedName name="型枠_小型_13" localSheetId="2">#REF!</definedName>
    <definedName name="型枠_小型_13" localSheetId="12">#REF!</definedName>
    <definedName name="型枠_小型_13">#REF!</definedName>
    <definedName name="型枠_小型_4" localSheetId="2">#REF!</definedName>
    <definedName name="型枠_小型_4" localSheetId="12">#REF!</definedName>
    <definedName name="型枠_小型_4">#REF!</definedName>
    <definedName name="型枠_小型Ⅱ" localSheetId="2">#REF!</definedName>
    <definedName name="型枠_小型Ⅱ" localSheetId="12">#REF!</definedName>
    <definedName name="型枠_小型Ⅱ">#REF!</definedName>
    <definedName name="型枠_小型Ⅱ_11" localSheetId="2">#REF!</definedName>
    <definedName name="型枠_小型Ⅱ_11" localSheetId="12">#REF!</definedName>
    <definedName name="型枠_小型Ⅱ_11">#REF!</definedName>
    <definedName name="型枠_小型Ⅱ_12" localSheetId="2">#REF!</definedName>
    <definedName name="型枠_小型Ⅱ_12" localSheetId="12">#REF!</definedName>
    <definedName name="型枠_小型Ⅱ_12">#REF!</definedName>
    <definedName name="型枠_小型Ⅱ_13" localSheetId="2">#REF!</definedName>
    <definedName name="型枠_小型Ⅱ_13" localSheetId="12">#REF!</definedName>
    <definedName name="型枠_小型Ⅱ_13">#REF!</definedName>
    <definedName name="型枠_小型Ⅱ_4" localSheetId="2">#REF!</definedName>
    <definedName name="型枠_小型Ⅱ_4" localSheetId="12">#REF!</definedName>
    <definedName name="型枠_小型Ⅱ_4">#REF!</definedName>
    <definedName name="型枠_鉄筋" localSheetId="2">#REF!</definedName>
    <definedName name="型枠_鉄筋" localSheetId="12">#REF!</definedName>
    <definedName name="型枠_鉄筋">#REF!</definedName>
    <definedName name="型枠_鉄筋_11" localSheetId="2">#REF!</definedName>
    <definedName name="型枠_鉄筋_11" localSheetId="12">#REF!</definedName>
    <definedName name="型枠_鉄筋_11">#REF!</definedName>
    <definedName name="型枠_鉄筋_12" localSheetId="2">#REF!</definedName>
    <definedName name="型枠_鉄筋_12" localSheetId="12">#REF!</definedName>
    <definedName name="型枠_鉄筋_12">#REF!</definedName>
    <definedName name="型枠_鉄筋_13" localSheetId="2">#REF!</definedName>
    <definedName name="型枠_鉄筋_13" localSheetId="12">#REF!</definedName>
    <definedName name="型枠_鉄筋_13">#REF!</definedName>
    <definedName name="型枠_鉄筋_4" localSheetId="2">#REF!</definedName>
    <definedName name="型枠_鉄筋_4" localSheetId="12">#REF!</definedName>
    <definedName name="型枠_鉄筋_4">#REF!</definedName>
    <definedName name="型枠_無筋" localSheetId="2">#REF!</definedName>
    <definedName name="型枠_無筋" localSheetId="12">#REF!</definedName>
    <definedName name="型枠_無筋">#REF!</definedName>
    <definedName name="型枠_無筋_11" localSheetId="2">#REF!</definedName>
    <definedName name="型枠_無筋_11" localSheetId="12">#REF!</definedName>
    <definedName name="型枠_無筋_11">#REF!</definedName>
    <definedName name="型枠_無筋_12" localSheetId="2">#REF!</definedName>
    <definedName name="型枠_無筋_12" localSheetId="12">#REF!</definedName>
    <definedName name="型枠_無筋_12">#REF!</definedName>
    <definedName name="型枠_無筋_13" localSheetId="2">#REF!</definedName>
    <definedName name="型枠_無筋_13" localSheetId="12">#REF!</definedName>
    <definedName name="型枠_無筋_13">#REF!</definedName>
    <definedName name="型枠_無筋_4" localSheetId="2">#REF!</definedName>
    <definedName name="型枠_無筋_4" localSheetId="12">#REF!</definedName>
    <definedName name="型枠_無筋_4">#REF!</definedName>
    <definedName name="型枠工" localSheetId="2">#REF!</definedName>
    <definedName name="型枠工" localSheetId="12">#REF!</definedName>
    <definedName name="型枠工" localSheetId="9">#REF!</definedName>
    <definedName name="型枠工">#REF!</definedName>
    <definedName name="型枠工_11" localSheetId="2">#REF!</definedName>
    <definedName name="型枠工_11" localSheetId="12">#REF!</definedName>
    <definedName name="型枠工_11">#REF!</definedName>
    <definedName name="型枠工_12" localSheetId="2">#REF!</definedName>
    <definedName name="型枠工_12" localSheetId="12">#REF!</definedName>
    <definedName name="型枠工_12">#REF!</definedName>
    <definedName name="型枠工_13" localSheetId="2">#REF!</definedName>
    <definedName name="型枠工_13" localSheetId="12">#REF!</definedName>
    <definedName name="型枠工_13">#REF!</definedName>
    <definedName name="型枠工_4" localSheetId="2">#REF!</definedName>
    <definedName name="型枠工_4" localSheetId="12">#REF!</definedName>
    <definedName name="型枠工_4">#REF!</definedName>
    <definedName name="型枠工1">#REF!</definedName>
    <definedName name="型枠工均し基礎">#REF!</definedName>
    <definedName name="型枠工均し基礎の番号">#REF!</definedName>
    <definedName name="型枠工事">#REF!</definedName>
    <definedName name="型枠工事単価表">#REF!</definedName>
    <definedName name="型枠工小型">#REF!</definedName>
    <definedName name="型枠工小型の番号">#REF!</definedName>
    <definedName name="型枠工鉄筋・無筋">#REF!</definedName>
    <definedName name="型枠工鉄筋・無筋の番号">#REF!</definedName>
    <definedName name="型枠支保工">#REF!</definedName>
    <definedName name="型枠補正">#REF!</definedName>
    <definedName name="契約">#REF!</definedName>
    <definedName name="契約データ">#REF!</definedName>
    <definedName name="契約額">#REF!</definedName>
    <definedName name="契約日">#REF!</definedName>
    <definedName name="契約保証">#REF!</definedName>
    <definedName name="契約保証補正値">#REF!</definedName>
    <definedName name="契約補償">#REF!</definedName>
    <definedName name="形式" localSheetId="9">#REF!</definedName>
    <definedName name="形式">#REF!</definedName>
    <definedName name="形状寸法" localSheetId="2">#REF!</definedName>
    <definedName name="形状寸法" localSheetId="12">#REF!</definedName>
    <definedName name="形状寸法">#REF!</definedName>
    <definedName name="系統ﾒﾆｭｰ" localSheetId="2">#REF!</definedName>
    <definedName name="系統ﾒﾆｭｰ" localSheetId="12">#REF!</definedName>
    <definedName name="系統ﾒﾆｭｰ">#REF!</definedName>
    <definedName name="経１">#REF!</definedName>
    <definedName name="経２">#REF!</definedName>
    <definedName name="経３">#REF!</definedName>
    <definedName name="経４">#REF!</definedName>
    <definedName name="経費" localSheetId="2">#REF!</definedName>
    <definedName name="経費" localSheetId="12">#REF!</definedName>
    <definedName name="経費" localSheetId="5">#N/A</definedName>
    <definedName name="経費" localSheetId="0">#REF!</definedName>
    <definedName name="経費">#REF!</definedName>
    <definedName name="経費メニュー">#REF!</definedName>
    <definedName name="経費計項目">#REF!</definedName>
    <definedName name="経費計算" localSheetId="2">#REF!</definedName>
    <definedName name="経費計算" localSheetId="12">#REF!</definedName>
    <definedName name="経費計算" localSheetId="0">#REF!</definedName>
    <definedName name="経費計算">#REF!</definedName>
    <definedName name="経費計算表" localSheetId="2" hidden="1">#REF!</definedName>
    <definedName name="経費計算表" localSheetId="12" hidden="1">#REF!</definedName>
    <definedName name="経費計算表" localSheetId="5" hidden="1">#REF!</definedName>
    <definedName name="経費計算表" localSheetId="0" hidden="1">#REF!</definedName>
    <definedName name="経費計算表" hidden="1">#REF!</definedName>
    <definedName name="経費計算用" localSheetId="2" hidden="1">#REF!</definedName>
    <definedName name="経費計算用" localSheetId="12" hidden="1">#REF!</definedName>
    <definedName name="経費計算用" localSheetId="5" hidden="1">#REF!</definedName>
    <definedName name="経費計算用" localSheetId="0" hidden="1">#REF!</definedName>
    <definedName name="経費計算用" hidden="1">#REF!</definedName>
    <definedName name="経費項目">#REF!</definedName>
    <definedName name="経費算出">#REF!</definedName>
    <definedName name="経費対象外">#REF!</definedName>
    <definedName name="経費率">#REF!</definedName>
    <definedName name="継手">#REF!</definedName>
    <definedName name="罫線">#N/A</definedName>
    <definedName name="罫線1" localSheetId="9">#REF!</definedName>
    <definedName name="罫線1">#REF!</definedName>
    <definedName name="計">#REF!</definedName>
    <definedName name="計１" localSheetId="9">#REF!</definedName>
    <definedName name="計１">#REF!</definedName>
    <definedName name="計１１１" localSheetId="9">#REF!</definedName>
    <definedName name="計１１１">#REF!</definedName>
    <definedName name="計１１１０" localSheetId="9">#REF!</definedName>
    <definedName name="計１１１０">#REF!</definedName>
    <definedName name="計１１１１" localSheetId="9">#REF!</definedName>
    <definedName name="計１１１１">#REF!</definedName>
    <definedName name="計１１１２" localSheetId="9">#REF!</definedName>
    <definedName name="計１１１２">#REF!</definedName>
    <definedName name="計１１１３" localSheetId="9">#REF!</definedName>
    <definedName name="計１１１３">#REF!</definedName>
    <definedName name="計１１１４" localSheetId="9">#REF!</definedName>
    <definedName name="計１１１４">#REF!</definedName>
    <definedName name="計１１２" localSheetId="9">#REF!</definedName>
    <definedName name="計１１２">#REF!</definedName>
    <definedName name="計１１３" localSheetId="9">#REF!</definedName>
    <definedName name="計１１３">#REF!</definedName>
    <definedName name="計１１４" localSheetId="9">#REF!</definedName>
    <definedName name="計１１４">#REF!</definedName>
    <definedName name="計１１５" localSheetId="9">#REF!</definedName>
    <definedName name="計１１５">#REF!</definedName>
    <definedName name="計１１６" localSheetId="9">#REF!</definedName>
    <definedName name="計１１６">#REF!</definedName>
    <definedName name="計１１７" localSheetId="9">#REF!</definedName>
    <definedName name="計１１７">#REF!</definedName>
    <definedName name="計１１８" localSheetId="9">#REF!</definedName>
    <definedName name="計１１８">#REF!</definedName>
    <definedName name="計１１９" localSheetId="9">#REF!</definedName>
    <definedName name="計１１９">#REF!</definedName>
    <definedName name="計１２１" localSheetId="9">#REF!</definedName>
    <definedName name="計１２１">#REF!</definedName>
    <definedName name="計１２２" localSheetId="9">#REF!</definedName>
    <definedName name="計１２２">#REF!</definedName>
    <definedName name="計１２３" localSheetId="9">#REF!</definedName>
    <definedName name="計１２３">#REF!</definedName>
    <definedName name="計２" localSheetId="9">#REF!</definedName>
    <definedName name="計２">#REF!</definedName>
    <definedName name="計３" localSheetId="9">#REF!</definedName>
    <definedName name="計３">#REF!</definedName>
    <definedName name="計３５" localSheetId="9">#REF!</definedName>
    <definedName name="計３５">#REF!</definedName>
    <definedName name="計４">#REF!</definedName>
    <definedName name="計算" localSheetId="2">#REF!</definedName>
    <definedName name="計算" localSheetId="12">#REF!</definedName>
    <definedName name="計算" localSheetId="5">#REF!</definedName>
    <definedName name="計算" localSheetId="0">#REF!</definedName>
    <definedName name="計算">#REF!</definedName>
    <definedName name="計算2" localSheetId="2">#REF!</definedName>
    <definedName name="計算2" localSheetId="12">#REF!</definedName>
    <definedName name="計算2" localSheetId="5">#REF!</definedName>
    <definedName name="計算2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書">#REF!</definedName>
    <definedName name="計算書・3">#REF!</definedName>
    <definedName name="計算書P1" localSheetId="2">#REF!</definedName>
    <definedName name="計算書P1" localSheetId="12">#REF!</definedName>
    <definedName name="計算書P1" localSheetId="5">#N/A</definedName>
    <definedName name="計算書P1">#REF!</definedName>
    <definedName name="計算書P2" localSheetId="2">#REF!</definedName>
    <definedName name="計算書P2" localSheetId="12">#REF!</definedName>
    <definedName name="計算書P2" localSheetId="5">#N/A</definedName>
    <definedName name="計算書P2">#REF!</definedName>
    <definedName name="計算書P3" localSheetId="2">#REF!</definedName>
    <definedName name="計算書P3" localSheetId="12">#REF!</definedName>
    <definedName name="計算書P3" localSheetId="5">#N/A</definedName>
    <definedName name="計算書P3">#REF!</definedName>
    <definedName name="計算書P4" localSheetId="2">#REF!</definedName>
    <definedName name="計算書P4" localSheetId="12">#REF!</definedName>
    <definedName name="計算書P4" localSheetId="5">#N/A</definedName>
    <definedName name="計算書P4">#REF!</definedName>
    <definedName name="計算書表題" localSheetId="9">#REF!</definedName>
    <definedName name="計算書表題">#REF!</definedName>
    <definedName name="計算領域">#REF!</definedName>
    <definedName name="計測室">#REF!</definedName>
    <definedName name="警報">#REF!</definedName>
    <definedName name="軽作業員" localSheetId="2">#REF!</definedName>
    <definedName name="軽作業員" localSheetId="12">#REF!</definedName>
    <definedName name="軽作業員" localSheetId="9">#REF!</definedName>
    <definedName name="軽作業員">#REF!</definedName>
    <definedName name="軽作業員_11" localSheetId="2">#REF!</definedName>
    <definedName name="軽作業員_11" localSheetId="12">#REF!</definedName>
    <definedName name="軽作業員_11">#REF!</definedName>
    <definedName name="軽作業員_12" localSheetId="2">#REF!</definedName>
    <definedName name="軽作業員_12" localSheetId="12">#REF!</definedName>
    <definedName name="軽作業員_12">#REF!</definedName>
    <definedName name="軽作業員_13" localSheetId="2">#REF!</definedName>
    <definedName name="軽作業員_13" localSheetId="12">#REF!</definedName>
    <definedName name="軽作業員_13">#REF!</definedName>
    <definedName name="軽作業員_4" localSheetId="2">#REF!</definedName>
    <definedName name="軽作業員_4" localSheetId="12">#REF!</definedName>
    <definedName name="軽作業員_4">#REF!</definedName>
    <definedName name="軽作業員1">#REF!</definedName>
    <definedName name="軽油">#REF!</definedName>
    <definedName name="軽油単価">#REF!</definedName>
    <definedName name="軽油単価の出所">#REF!</definedName>
    <definedName name="軽油陸上用" localSheetId="2">#REF!</definedName>
    <definedName name="軽油陸上用" localSheetId="12">#REF!</definedName>
    <definedName name="軽油陸上用">#REF!</definedName>
    <definedName name="軽油陸上用_11" localSheetId="2">#REF!</definedName>
    <definedName name="軽油陸上用_11" localSheetId="12">#REF!</definedName>
    <definedName name="軽油陸上用_11">#REF!</definedName>
    <definedName name="軽油陸上用_12" localSheetId="2">#REF!</definedName>
    <definedName name="軽油陸上用_12" localSheetId="12">#REF!</definedName>
    <definedName name="軽油陸上用_12">#REF!</definedName>
    <definedName name="軽油陸上用_13" localSheetId="2">#REF!</definedName>
    <definedName name="軽油陸上用_13" localSheetId="12">#REF!</definedName>
    <definedName name="軽油陸上用_13">#REF!</definedName>
    <definedName name="軽油陸上用_4" localSheetId="2">#REF!</definedName>
    <definedName name="軽油陸上用_4" localSheetId="12">#REF!</definedName>
    <definedName name="軽油陸上用_4">#REF!</definedName>
    <definedName name="軽量鋼矢板修理費及び損耗費">#REF!</definedName>
    <definedName name="軽量鋼矢板修理費及び損耗費の出所">#REF!</definedName>
    <definedName name="軽量鋼矢板賃料">#REF!</definedName>
    <definedName name="軽量鋼矢板賃料の出所">#REF!</definedName>
    <definedName name="桁処理">#REF!</definedName>
    <definedName name="桁数">#REF!</definedName>
    <definedName name="桁数SUB">#REF!</definedName>
    <definedName name="決定金額">#REF!</definedName>
    <definedName name="穴埋め">#REF!</definedName>
    <definedName name="月_1日" localSheetId="2">#REF!</definedName>
    <definedName name="月_1日" localSheetId="12">#REF!</definedName>
    <definedName name="月_1日">#REF!</definedName>
    <definedName name="月_1日_11" localSheetId="2">#REF!</definedName>
    <definedName name="月_1日_11" localSheetId="12">#REF!</definedName>
    <definedName name="月_1日_11">#REF!</definedName>
    <definedName name="月_1日_12" localSheetId="2">#REF!</definedName>
    <definedName name="月_1日_12" localSheetId="12">#REF!</definedName>
    <definedName name="月_1日_12">#REF!</definedName>
    <definedName name="月_1日_13" localSheetId="2">#REF!</definedName>
    <definedName name="月_1日_13" localSheetId="12">#REF!</definedName>
    <definedName name="月_1日_13">#REF!</definedName>
    <definedName name="月_1日_4" localSheetId="2">#REF!</definedName>
    <definedName name="月_1日_4" localSheetId="12">#REF!</definedName>
    <definedName name="月_1日_4">#REF!</definedName>
    <definedName name="件名" localSheetId="9">#REF!</definedName>
    <definedName name="件名">#REF!</definedName>
    <definedName name="健" localSheetId="2">#REF!</definedName>
    <definedName name="健" localSheetId="12">#REF!</definedName>
    <definedName name="健" localSheetId="5">#REF!</definedName>
    <definedName name="健">#REF!</definedName>
    <definedName name="建の代印刷" localSheetId="2">#REF!</definedName>
    <definedName name="建の代印刷" localSheetId="12">#REF!</definedName>
    <definedName name="建の代印刷" localSheetId="0">#REF!</definedName>
    <definedName name="建の代印刷">#REF!</definedName>
    <definedName name="建の内印刷" localSheetId="2">#REF!</definedName>
    <definedName name="建の内印刷" localSheetId="12">#REF!</definedName>
    <definedName name="建の内印刷" localSheetId="0">#REF!</definedName>
    <definedName name="建の内印刷">#REF!</definedName>
    <definedName name="建改諸">#REF!</definedName>
    <definedName name="建具">#REF!</definedName>
    <definedName name="建具k">#REF!</definedName>
    <definedName name="建具ｶﾞﾗｽ">#REF!</definedName>
    <definedName name="建具ｶﾞﾗｽｋ">#REF!</definedName>
    <definedName name="建具廻り防水モルタル充填">#REF!</definedName>
    <definedName name="建具工" localSheetId="2">#REF!</definedName>
    <definedName name="建具工" localSheetId="12">#REF!</definedName>
    <definedName name="建具工" localSheetId="9">#REF!</definedName>
    <definedName name="建具工" localSheetId="0">#REF!</definedName>
    <definedName name="建具工">#REF!</definedName>
    <definedName name="建具工事">#REF!</definedName>
    <definedName name="建具範囲" localSheetId="2">#REF!</definedName>
    <definedName name="建具範囲" localSheetId="12">#REF!</definedName>
    <definedName name="建具範囲">#REF!</definedName>
    <definedName name="建新仮">#REF!</definedName>
    <definedName name="建新諸">#REF!</definedName>
    <definedName name="建設">#REF!</definedName>
    <definedName name="建設物価">#REF!</definedName>
    <definedName name="建築" localSheetId="2">#REF!</definedName>
    <definedName name="建築" localSheetId="12">#REF!</definedName>
    <definedName name="建築">#REF!</definedName>
    <definedName name="建築２" localSheetId="2">#REF!</definedName>
    <definedName name="建築２" localSheetId="12">#REF!</definedName>
    <definedName name="建築２">#REF!</definedName>
    <definedName name="建築コピー" localSheetId="2" hidden="1">{"'内訳書'!$A$1:$O$28"}</definedName>
    <definedName name="建築コピー" localSheetId="12" hidden="1">{"'内訳書'!$A$1:$O$28"}</definedName>
    <definedName name="建築コピー" localSheetId="5" hidden="1">{"'内訳書'!$A$1:$O$28"}</definedName>
    <definedName name="建築コピー" localSheetId="0" hidden="1">{"'内訳書'!$A$1:$O$28"}</definedName>
    <definedName name="建築コピー" hidden="1">{"'内訳書'!$A$1:$O$28"}</definedName>
    <definedName name="建築ふかし総括" localSheetId="2" hidden="1">{"'内訳書'!$A$1:$O$28"}</definedName>
    <definedName name="建築ふかし総括" localSheetId="12" hidden="1">{"'内訳書'!$A$1:$O$28"}</definedName>
    <definedName name="建築ふかし総括" localSheetId="5" hidden="1">{"'内訳書'!$A$1:$O$28"}</definedName>
    <definedName name="建築ふかし総括" localSheetId="0" hidden="1">{"'内訳書'!$A$1:$O$28"}</definedName>
    <definedName name="建築ふかし総括" hidden="1">{"'内訳書'!$A$1:$O$28"}</definedName>
    <definedName name="建築ブロック・レンガ工" localSheetId="2">#REF!</definedName>
    <definedName name="建築ブロック・レンガ工" localSheetId="12">#REF!</definedName>
    <definedName name="建築ブロック・レンガ工" localSheetId="9">#REF!</definedName>
    <definedName name="建築ブロック・レンガ工">#REF!</definedName>
    <definedName name="建築ブロック工" localSheetId="2">#REF!</definedName>
    <definedName name="建築ブロック工" localSheetId="12">#REF!</definedName>
    <definedName name="建築ブロック工" localSheetId="9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建築工事">#REF!</definedName>
    <definedName name="建築工事標準共通仮設費率表">#REF!</definedName>
    <definedName name="建築主体工事">#REF!</definedName>
    <definedName name="建築電気設備" hidden="1">{#N/A,#N/A,FALSE,"内訳"}</definedName>
    <definedName name="建築本工事" localSheetId="2">#REF!</definedName>
    <definedName name="建築本工事">#REF!</definedName>
    <definedName name="建築本工事２" localSheetId="2">#REF!</definedName>
    <definedName name="建築本工事２">#REF!</definedName>
    <definedName name="建築本体工事" localSheetId="2">#REF!</definedName>
    <definedName name="建築本体工事">#REF!</definedName>
    <definedName name="検査員">#REF!</definedName>
    <definedName name="検査日">#REF!</definedName>
    <definedName name="検査予定表ｺﾋﾟｰ先" localSheetId="2">#REF!</definedName>
    <definedName name="検査予定表ｺﾋﾟｰ先" localSheetId="12">#REF!</definedName>
    <definedName name="検査予定表ｺﾋﾟｰ先">#REF!</definedName>
    <definedName name="検出端等">#REF!</definedName>
    <definedName name="県">#REF!</definedName>
    <definedName name="県単９６">#REF!</definedName>
    <definedName name="県単価F">#REF!</definedName>
    <definedName name="県庁内">#REF!</definedName>
    <definedName name="県名">#REF!</definedName>
    <definedName name="見資上L1">#REF!</definedName>
    <definedName name="見資挿L1">#REF!</definedName>
    <definedName name="見出し">#REF!</definedName>
    <definedName name="見積" localSheetId="2" hidden="1">{"'内訳書'!$A$1:$O$28"}</definedName>
    <definedName name="見積" localSheetId="12" hidden="1">{"'内訳書'!$A$1:$O$28"}</definedName>
    <definedName name="見積" localSheetId="5" hidden="1">{"'内訳書'!$A$1:$O$28"}</definedName>
    <definedName name="見積">#REF!</definedName>
    <definedName name="見積・TOP">#REF!</definedName>
    <definedName name="見積シート">#REF!</definedName>
    <definedName name="見積ｼｰﾄL1">#REF!</definedName>
    <definedName name="見積ｼｰﾄL2">#REF!</definedName>
    <definedName name="見積ﾒｲﾝ">#REF!</definedName>
    <definedName name="見積位置検L1">#REF!</definedName>
    <definedName name="見積位置検出">#REF!</definedName>
    <definedName name="見積依頼印刷">#REF!</definedName>
    <definedName name="見積依頼書印">#REF!</definedName>
    <definedName name="見積印刷">#REF!</definedName>
    <definedName name="見積業仕入力">#REF!</definedName>
    <definedName name="見積区分コード">#REF!</definedName>
    <definedName name="見積区分項目">#REF!</definedName>
    <definedName name="見積工数印刷">#REF!</definedName>
    <definedName name="見積行削除">#REF!</definedName>
    <definedName name="見積行挿入">#REF!</definedName>
    <definedName name="見積査定" hidden="1">{"1)～27)一覧表",#N/A,FALSE,"1)～27)";"1)～27)代価表",#N/A,FALSE,"1)～27)"}</definedName>
    <definedName name="見積査定1">#REF!</definedName>
    <definedName name="見積査定2">#REF!</definedName>
    <definedName name="見積資材上書">#REF!</definedName>
    <definedName name="見積資材挿入">#REF!</definedName>
    <definedName name="見積実分盤">#REF!</definedName>
    <definedName name="見積乗率">#REF!</definedName>
    <definedName name="見積先リスト">#REF!</definedName>
    <definedName name="見積全部の合計" localSheetId="9">#REF!,#REF!,#REF!,#REF!,#REF!,#REF!,#REF!,#REF!,#REF!,#REF!,#REF!,#REF!,#REF!,#REF!,#REF!,#REF!,#REF!</definedName>
    <definedName name="見積全部の合計">#REF!,#REF!,#REF!,#REF!,#REF!,#REF!,#REF!,#REF!,#REF!,#REF!,#REF!,#REF!,#REF!,#REF!,#REF!,#REF!,#REF!</definedName>
    <definedName name="見積単価" localSheetId="9">#REF!</definedName>
    <definedName name="見積単価">#REF!</definedName>
    <definedName name="見積単工入力">#REF!</definedName>
    <definedName name="見積日付" localSheetId="2">#REF!</definedName>
    <definedName name="見積日付" localSheetId="12">#REF!</definedName>
    <definedName name="見積日付" localSheetId="9">#REF!</definedName>
    <definedName name="見積日付">#REF!</definedName>
    <definedName name="見積入力">#REF!</definedName>
    <definedName name="見積比較" localSheetId="2">#REF!</definedName>
    <definedName name="見積比較" localSheetId="12">#REF!</definedName>
    <definedName name="見積比較" localSheetId="5">#REF!</definedName>
    <definedName name="見積比較">#REF!</definedName>
    <definedName name="見積比較_8" localSheetId="2">#REF!</definedName>
    <definedName name="見積比較_8" localSheetId="12">#REF!</definedName>
    <definedName name="見積比較_8" localSheetId="0">#REF!</definedName>
    <definedName name="見積比較_8">#REF!</definedName>
    <definedName name="見積比較・発電機" hidden="1">#REF!</definedName>
    <definedName name="見積比較印刷">#REF!</definedName>
    <definedName name="見積比較ー１">#REF!</definedName>
    <definedName name="見積比較検討書">#REF!</definedName>
    <definedName name="見積比較参照">#REF!</definedName>
    <definedName name="見積比較表" localSheetId="2">#REF!</definedName>
    <definedName name="見積比較表" localSheetId="12">#REF!</definedName>
    <definedName name="見積比較表" localSheetId="0">#REF!</definedName>
    <definedName name="見積比較表">#REF!</definedName>
    <definedName name="見積比較表１">#REF!</definedName>
    <definedName name="見積比較表2" localSheetId="2">#REF!</definedName>
    <definedName name="見積比較表2" localSheetId="12">#REF!</definedName>
    <definedName name="見積比較表2" localSheetId="5">#REF!</definedName>
    <definedName name="見積比較表2" localSheetId="0">#REF!</definedName>
    <definedName name="見積比較表2">#REF!</definedName>
    <definedName name="見積品名登録">#REF!</definedName>
    <definedName name="見積複単印刷">#REF!</definedName>
    <definedName name="見積複単上書">#REF!</definedName>
    <definedName name="見積複単挿入">#REF!</definedName>
    <definedName name="見積明細印刷">#REF!</definedName>
    <definedName name="見複上L1">#REF!</definedName>
    <definedName name="見複挿L1">#REF!</definedName>
    <definedName name="軒天" hidden="1">{"'内訳書'!$A$1:$O$28"}</definedName>
    <definedName name="軒天改修" hidden="1">{"'内訳書'!$A$1:$O$28"}</definedName>
    <definedName name="軒天改修工事" hidden="1">{"'内訳書'!$A$1:$O$28"}</definedName>
    <definedName name="元一般管理費">#REF!</definedName>
    <definedName name="元現場経費一般">#REF!</definedName>
    <definedName name="元現場経費改修">#REF!</definedName>
    <definedName name="元号">#REF!</definedName>
    <definedName name="元総合仮設費一般">#REF!</definedName>
    <definedName name="元総合仮設費改修">#REF!</definedName>
    <definedName name="元直接工事費一般">#REF!</definedName>
    <definedName name="元直接工事費改修">#REF!</definedName>
    <definedName name="元特定機器金額一般">#REF!</definedName>
    <definedName name="元特定機器金額改修">#REF!</definedName>
    <definedName name="元付加総合仮設一般">#REF!</definedName>
    <definedName name="元付加総合仮設改修">#REF!</definedName>
    <definedName name="減" localSheetId="2">#REF!</definedName>
    <definedName name="減" localSheetId="12">#REF!</definedName>
    <definedName name="減">#REF!</definedName>
    <definedName name="減額直工" localSheetId="9">#REF!</definedName>
    <definedName name="減額直工">#REF!</definedName>
    <definedName name="現況">#REF!</definedName>
    <definedName name="現経費">#REF!</definedName>
    <definedName name="現場１">#REF!</definedName>
    <definedName name="現場２">#REF!</definedName>
    <definedName name="現場３">#REF!</definedName>
    <definedName name="現場一般">#REF!</definedName>
    <definedName name="現場改建">#REF!</definedName>
    <definedName name="現場改修">#REF!</definedName>
    <definedName name="現場改電">#REF!</definedName>
    <definedName name="現場管理費" localSheetId="9">#REF!</definedName>
    <definedName name="現場管理費" localSheetId="0">#REF!</definedName>
    <definedName name="現場管理費">#REF!</definedName>
    <definedName name="現場管理費額">#REF!</definedName>
    <definedName name="現場管理費率一般">#REF!</definedName>
    <definedName name="現場管理費率改修">#REF!</definedName>
    <definedName name="現場間接費" localSheetId="2">#REF!</definedName>
    <definedName name="現場間接費" localSheetId="12">#REF!</definedName>
    <definedName name="現場間接費" localSheetId="0">#REF!</definedName>
    <definedName name="現場間接費">#REF!</definedName>
    <definedName name="現場機改">#REF!</definedName>
    <definedName name="現場機械">#REF!</definedName>
    <definedName name="現場経費" localSheetId="2">#REF!</definedName>
    <definedName name="現場経費" localSheetId="12">#REF!</definedName>
    <definedName name="現場経費" localSheetId="0">#REF!</definedName>
    <definedName name="現場経費">#REF!</definedName>
    <definedName name="現場経費一般">#REF!</definedName>
    <definedName name="現場経費改修">#REF!</definedName>
    <definedName name="現場経費計">#REF!</definedName>
    <definedName name="現場経費率" localSheetId="9">#REF!</definedName>
    <definedName name="現場経費率">#REF!</definedName>
    <definedName name="現場経費率_一般" localSheetId="9">#REF!</definedName>
    <definedName name="現場経費率_一般">#REF!</definedName>
    <definedName name="現場経費率_改修" localSheetId="9">#REF!</definedName>
    <definedName name="現場経費率_改修">#REF!</definedName>
    <definedName name="現場経費率一般">#REF!</definedName>
    <definedName name="現場経費率改修">#REF!</definedName>
    <definedName name="現場建築">#REF!</definedName>
    <definedName name="現場式１">#REF!</definedName>
    <definedName name="現場式２">#REF!</definedName>
    <definedName name="現場式３">#REF!</definedName>
    <definedName name="現場対象">#REF!</definedName>
    <definedName name="現場対象２">#REF!</definedName>
    <definedName name="現場対象額">#REF!</definedName>
    <definedName name="現場対象式">#REF!</definedName>
    <definedName name="現場代理人">#REF!</definedName>
    <definedName name="現場代理人Ⅱ">#REF!</definedName>
    <definedName name="現場電気">#REF!</definedName>
    <definedName name="現場搬送">#REF!</definedName>
    <definedName name="個" localSheetId="2">#REF!</definedName>
    <definedName name="個" localSheetId="12">#REF!</definedName>
    <definedName name="個" localSheetId="0">#REF!</definedName>
    <definedName name="個">#REF!</definedName>
    <definedName name="個数" localSheetId="7">#REF!</definedName>
    <definedName name="個数" localSheetId="8">#REF!</definedName>
    <definedName name="個数">#REF!</definedName>
    <definedName name="個数２">#REF!</definedName>
    <definedName name="個数３">#REF!</definedName>
    <definedName name="個数物">#REF!</definedName>
    <definedName name="個別印刷">#REF!</definedName>
    <definedName name="個別予算単価内訳">#REF!</definedName>
    <definedName name="呼出">#REF!</definedName>
    <definedName name="呼出設備">#REF!</definedName>
    <definedName name="戸山第三" localSheetId="2" hidden="1">{"'内訳書'!$A$1:$O$28"}</definedName>
    <definedName name="戸山第三" localSheetId="12" hidden="1">{"'内訳書'!$A$1:$O$28"}</definedName>
    <definedName name="戸山第三" localSheetId="5" hidden="1">{"'内訳書'!$A$1:$O$28"}</definedName>
    <definedName name="戸山第三" localSheetId="0" hidden="1">{"'内訳書'!$A$1:$O$28"}</definedName>
    <definedName name="戸山第三" hidden="1">{"'内訳書'!$A$1:$O$28"}</definedName>
    <definedName name="戸山第二" localSheetId="2" hidden="1">{"'内訳書'!$A$1:$O$28"}</definedName>
    <definedName name="戸山第二" localSheetId="12" hidden="1">{"'内訳書'!$A$1:$O$28"}</definedName>
    <definedName name="戸山第二" localSheetId="5" hidden="1">{"'内訳書'!$A$1:$O$28"}</definedName>
    <definedName name="戸山第二" localSheetId="0" hidden="1">{"'内訳書'!$A$1:$O$28"}</definedName>
    <definedName name="戸山第二" hidden="1">{"'内訳書'!$A$1:$O$28"}</definedName>
    <definedName name="戸当たり製作原価">#REF!</definedName>
    <definedName name="交換">#REF!</definedName>
    <definedName name="交換設備">#REF!</definedName>
    <definedName name="交換設備工事">#REF!</definedName>
    <definedName name="交通警備員" localSheetId="2">#REF!</definedName>
    <definedName name="交通警備員" localSheetId="12">#REF!</definedName>
    <definedName name="交通警備員" localSheetId="9">#REF!</definedName>
    <definedName name="交通警備員">#REF!</definedName>
    <definedName name="交通整理員" localSheetId="2">#REF!</definedName>
    <definedName name="交通整理員" localSheetId="12">#REF!</definedName>
    <definedName name="交通整理員" localSheetId="9">#REF!</definedName>
    <definedName name="交通整理員">#REF!</definedName>
    <definedName name="交通誘導員">#REF!</definedName>
    <definedName name="光束">#REF!</definedName>
    <definedName name="公開A">#REF!</definedName>
    <definedName name="公開B">#REF!</definedName>
    <definedName name="公開C">#REF!</definedName>
    <definedName name="厚鋼電線管">#REF!</definedName>
    <definedName name="口径" localSheetId="9">#REF!</definedName>
    <definedName name="口径">#REF!</definedName>
    <definedName name="口径と流速">#REF!</definedName>
    <definedName name="口径入力" localSheetId="2">#REF!</definedName>
    <definedName name="口径入力" localSheetId="12">#REF!</definedName>
    <definedName name="口径入力">#REF!</definedName>
    <definedName name="口数">#REF!</definedName>
    <definedName name="工_事_名_称____株シバタ医理科青森" localSheetId="2">#REF!</definedName>
    <definedName name="工_事_名_称____株シバタ医理科青森" localSheetId="12">#REF!</definedName>
    <definedName name="工_事_名_称____株シバタ医理科青森" localSheetId="5">#N/A</definedName>
    <definedName name="工_事_名_称____株シバタ医理科青森" localSheetId="0">#REF!</definedName>
    <definedName name="工_事_名_称____株シバタ医理科青森">#REF!</definedName>
    <definedName name="工_事_名_称____株シバタ医理科青森_11" localSheetId="2">#REF!</definedName>
    <definedName name="工_事_名_称____株シバタ医理科青森_11" localSheetId="12">#REF!</definedName>
    <definedName name="工_事_名_称____株シバタ医理科青森_11" localSheetId="0">#REF!</definedName>
    <definedName name="工_事_名_称____株シバタ医理科青森_11">#REF!</definedName>
    <definedName name="工_事_名_称____株シバタ医理科青森_12" localSheetId="2">#REF!</definedName>
    <definedName name="工_事_名_称____株シバタ医理科青森_12" localSheetId="12">#REF!</definedName>
    <definedName name="工_事_名_称____株シバタ医理科青森_12" localSheetId="0">#REF!</definedName>
    <definedName name="工_事_名_称____株シバタ医理科青森_12">#REF!</definedName>
    <definedName name="工_事_名_称____株シバタ医理科青森_13" localSheetId="2">#REF!</definedName>
    <definedName name="工_事_名_称____株シバタ医理科青森_13" localSheetId="12">#REF!</definedName>
    <definedName name="工_事_名_称____株シバタ医理科青森_13" localSheetId="0">#REF!</definedName>
    <definedName name="工_事_名_称____株シバタ医理科青森_13">#REF!</definedName>
    <definedName name="工ﾄﾋﾞ">#REF!</definedName>
    <definedName name="工期始">#REF!</definedName>
    <definedName name="工期終">#REF!</definedName>
    <definedName name="工作物" localSheetId="2">#REF!</definedName>
    <definedName name="工作物" localSheetId="12">#REF!</definedName>
    <definedName name="工作物">#REF!</definedName>
    <definedName name="工事価格" localSheetId="2">#REF!</definedName>
    <definedName name="工事価格" localSheetId="12">#REF!</definedName>
    <definedName name="工事価格">#REF!</definedName>
    <definedName name="工事価格式">#REF!</definedName>
    <definedName name="工事価格端数整理" localSheetId="2">#REF!</definedName>
    <definedName name="工事価格端数整理" localSheetId="12">#REF!</definedName>
    <definedName name="工事価格端数整理">#REF!</definedName>
    <definedName name="工事区分">#REF!</definedName>
    <definedName name="工事件名" localSheetId="2">#REF!</definedName>
    <definedName name="工事件名" localSheetId="12">#REF!</definedName>
    <definedName name="工事件名" localSheetId="9">#REF!</definedName>
    <definedName name="工事件名">#REF!</definedName>
    <definedName name="工事検査台帳ｺﾋﾟｰ先" localSheetId="2">#REF!</definedName>
    <definedName name="工事検査台帳ｺﾋﾟｰ先" localSheetId="12">#REF!</definedName>
    <definedName name="工事検査台帳ｺﾋﾟｰ先">#REF!</definedName>
    <definedName name="工事原価" localSheetId="2">#REF!</definedName>
    <definedName name="工事原価" localSheetId="12">#REF!</definedName>
    <definedName name="工事原価">#REF!</definedName>
    <definedName name="工事項目">#REF!</definedName>
    <definedName name="工事種別">#REF!</definedName>
    <definedName name="工事種目">#REF!</definedName>
    <definedName name="工事場所" localSheetId="2">#REF!</definedName>
    <definedName name="工事場所" localSheetId="12">#REF!</definedName>
    <definedName name="工事場所" localSheetId="9">#REF!</definedName>
    <definedName name="工事場所">#REF!</definedName>
    <definedName name="工事内訳書決定">#REF!</definedName>
    <definedName name="工事内容">#REF!</definedName>
    <definedName name="工事番">#REF!</definedName>
    <definedName name="工事番2">#REF!</definedName>
    <definedName name="工事番号">#REF!</definedName>
    <definedName name="工事費">#REF!,#REF!,#REF!,#REF!,#REF!,#REF!,#REF!,#REF!,#REF!,#REF!,#REF!,#REF!</definedName>
    <definedName name="工事費１" localSheetId="9">#REF!</definedName>
    <definedName name="工事費１">#REF!</definedName>
    <definedName name="工事費計" localSheetId="9">#REF!</definedName>
    <definedName name="工事費計">#REF!</definedName>
    <definedName name="工事別名称">#REF!</definedName>
    <definedName name="工事名" localSheetId="2">#REF!</definedName>
    <definedName name="工事名" localSheetId="12">#REF!</definedName>
    <definedName name="工事名" localSheetId="9">#REF!</definedName>
    <definedName name="工事名">#REF!</definedName>
    <definedName name="工事名称" localSheetId="9">#REF!</definedName>
    <definedName name="工事名称">#REF!</definedName>
    <definedName name="工事名称入力">#REF!</definedName>
    <definedName name="工種">#REF!</definedName>
    <definedName name="工種別名称">#REF!</definedName>
    <definedName name="工場派遣費" localSheetId="2">#REF!</definedName>
    <definedName name="工場派遣費" localSheetId="12">#REF!</definedName>
    <definedName name="工場派遣費" localSheetId="0">#REF!</definedName>
    <definedName name="工場派遣費">#REF!</definedName>
    <definedName name="工場派遣労務費" localSheetId="2">#REF!</definedName>
    <definedName name="工場派遣労務費" localSheetId="12">#REF!</definedName>
    <definedName name="工場派遣労務費">#REF!</definedName>
    <definedName name="工場派遣労務費E" localSheetId="2">#REF!</definedName>
    <definedName name="工場派遣労務費E" localSheetId="12">#REF!</definedName>
    <definedName name="工場派遣労務費E">#REF!</definedName>
    <definedName name="工場派遣労務費M" localSheetId="2">#REF!</definedName>
    <definedName name="工場派遣労務費M" localSheetId="12">#REF!</definedName>
    <definedName name="工場派遣労務費M">#REF!</definedName>
    <definedName name="工程" localSheetId="2" hidden="1">{"'内訳書'!$A$1:$O$28"}</definedName>
    <definedName name="工程" localSheetId="12" hidden="1">{"'内訳書'!$A$1:$O$28"}</definedName>
    <definedName name="工程" localSheetId="5" hidden="1">{"'内訳書'!$A$1:$O$28"}</definedName>
    <definedName name="工程" localSheetId="0" hidden="1">{"'内訳書'!$A$1:$O$28"}</definedName>
    <definedName name="工程" hidden="1">{"'内訳書'!$A$1:$O$28"}</definedName>
    <definedName name="工派労務費" localSheetId="2">#REF!</definedName>
    <definedName name="工派労務費" localSheetId="12">#REF!</definedName>
    <definedName name="工派労務費">#REF!</definedName>
    <definedName name="工法">#REF!=#REF!</definedName>
    <definedName name="幸畑団地" localSheetId="2">#REF!</definedName>
    <definedName name="幸畑団地" localSheetId="5">#N/A</definedName>
    <definedName name="幸畑団地">#REF!</definedName>
    <definedName name="弘前タイプ" localSheetId="2" hidden="1">{"'内訳書'!$A$1:$O$28"}</definedName>
    <definedName name="弘前タイプ" localSheetId="12" hidden="1">{"'内訳書'!$A$1:$O$28"}</definedName>
    <definedName name="弘前タイプ" localSheetId="5" hidden="1">{"'内訳書'!$A$1:$O$28"}</definedName>
    <definedName name="弘前タイプ" localSheetId="0" hidden="1">{"'内訳書'!$A$1:$O$28"}</definedName>
    <definedName name="弘前タイプ" hidden="1">{"'内訳書'!$A$1:$O$28"}</definedName>
    <definedName name="更衣室１Ｆ">#REF!</definedName>
    <definedName name="杭工事" localSheetId="2">#REF!</definedName>
    <definedName name="杭工事" localSheetId="12">#REF!</definedName>
    <definedName name="杭工事" localSheetId="5">#REF!</definedName>
    <definedName name="杭工事" localSheetId="0">#REF!</definedName>
    <definedName name="杭工事">#REF!</definedName>
    <definedName name="杭工事_8" localSheetId="12">#REF!</definedName>
    <definedName name="杭工事_8" localSheetId="0">#REF!</definedName>
    <definedName name="杭工事_8">#REF!</definedName>
    <definedName name="杭打" localSheetId="5">#REF!</definedName>
    <definedName name="杭打">#REF!</definedName>
    <definedName name="杭打_8">#REF!</definedName>
    <definedName name="杭打ち" localSheetId="2">#REF!</definedName>
    <definedName name="杭打ち" localSheetId="12">#REF!</definedName>
    <definedName name="杭打ち" localSheetId="0">#REF!</definedName>
    <definedName name="杭打ち">#REF!</definedName>
    <definedName name="杭打ち工事" localSheetId="2">#REF!</definedName>
    <definedName name="杭打ち工事" localSheetId="12">#REF!</definedName>
    <definedName name="杭打ち工事" localSheetId="0">#REF!</definedName>
    <definedName name="杭打ち工事">#REF!</definedName>
    <definedName name="杭打工事" localSheetId="2">#REF!</definedName>
    <definedName name="杭打工事" localSheetId="12">#REF!</definedName>
    <definedName name="杭打工事" localSheetId="5">#N/A</definedName>
    <definedName name="杭打工事" localSheetId="0">#REF!</definedName>
    <definedName name="杭打工事">#REF!</definedName>
    <definedName name="杭打工事_8" localSheetId="12">#REF!</definedName>
    <definedName name="杭打工事_8">#REF!</definedName>
    <definedName name="杭頭処理工">#REF!</definedName>
    <definedName name="杭頭処理工の番号">#REF!</definedName>
    <definedName name="杭抜き" localSheetId="2">#REF!</definedName>
    <definedName name="杭抜き" localSheetId="12">#REF!</definedName>
    <definedName name="杭抜き" localSheetId="0">#REF!</definedName>
    <definedName name="杭抜き">#REF!</definedName>
    <definedName name="校舎" localSheetId="9">#REF!</definedName>
    <definedName name="校舎">#REF!</definedName>
    <definedName name="校舎衛生" localSheetId="9">#REF!</definedName>
    <definedName name="校舎衛生">#REF!</definedName>
    <definedName name="校舎給水" localSheetId="9">#REF!</definedName>
    <definedName name="校舎給水">#REF!</definedName>
    <definedName name="校舎給湯" localSheetId="9">#REF!</definedName>
    <definedName name="校舎給湯">#REF!</definedName>
    <definedName name="校舎消火" localSheetId="9">#REF!</definedName>
    <definedName name="校舎消火">#REF!</definedName>
    <definedName name="校舎排水" localSheetId="9">#REF!</definedName>
    <definedName name="校舎排水">#REF!</definedName>
    <definedName name="構">#REF!</definedName>
    <definedName name="構造" localSheetId="2" hidden="1">{"'内訳書'!$A$1:$O$28"}</definedName>
    <definedName name="構造" localSheetId="12" hidden="1">{"'内訳書'!$A$1:$O$28"}</definedName>
    <definedName name="構造" localSheetId="5" hidden="1">{"'内訳書'!$A$1:$O$28"}</definedName>
    <definedName name="構造" localSheetId="0" hidden="1">{"'内訳書'!$A$1:$O$28"}</definedName>
    <definedName name="構造" hidden="1">{"'内訳書'!$A$1:$O$28"}</definedName>
    <definedName name="構内" localSheetId="9">#REF!</definedName>
    <definedName name="構内">#REF!</definedName>
    <definedName name="構内外灯" localSheetId="9">#REF!</definedName>
    <definedName name="構内外灯">#REF!</definedName>
    <definedName name="構内高圧" localSheetId="9">#REF!</definedName>
    <definedName name="構内高圧">#REF!</definedName>
    <definedName name="構内通信" localSheetId="9">#REF!</definedName>
    <definedName name="構内通信">#REF!</definedName>
    <definedName name="構内通信線路設備工事">#REF!</definedName>
    <definedName name="構内電気柵" localSheetId="9">#REF!</definedName>
    <definedName name="構内電気柵">#REF!</definedName>
    <definedName name="構内動力" localSheetId="9">#REF!</definedName>
    <definedName name="構内動力">#REF!</definedName>
    <definedName name="構内配電" localSheetId="9">#REF!</definedName>
    <definedName name="構内配電">#REF!</definedName>
    <definedName name="構内配電設備工事">#REF!</definedName>
    <definedName name="構内融雪" localSheetId="9">#REF!</definedName>
    <definedName name="構内融雪">#REF!</definedName>
    <definedName name="溝切刃">#REF!</definedName>
    <definedName name="硬質ビニル電線管">#REF!</definedName>
    <definedName name="行" localSheetId="9">#REF!</definedName>
    <definedName name="行">#REF!</definedName>
    <definedName name="行1" localSheetId="9">#REF!</definedName>
    <definedName name="行1">#REF!</definedName>
    <definedName name="行2" localSheetId="9">#REF!</definedName>
    <definedName name="行2">#REF!</definedName>
    <definedName name="行削除">#REF!</definedName>
    <definedName name="行挿入外">#REF!</definedName>
    <definedName name="行挿入内">#REF!</definedName>
    <definedName name="行判定" localSheetId="9">#REF!</definedName>
    <definedName name="行判定">#REF!</definedName>
    <definedName name="行番号">#REF!</definedName>
    <definedName name="行番号1">#REF!</definedName>
    <definedName name="鋼管布設工２５０">#REF!</definedName>
    <definedName name="鋼管布設工３００">#REF!</definedName>
    <definedName name="鋼管布設工３００の番号">#REF!</definedName>
    <definedName name="鋼管布設工４００">#REF!</definedName>
    <definedName name="鋼管布設工４００の番号">#REF!</definedName>
    <definedName name="鋼管布設工５００">#REF!</definedName>
    <definedName name="鋼管布設工５００の番号">#REF!</definedName>
    <definedName name="鋼管布設工６００">#REF!</definedName>
    <definedName name="鋼管布設工６００の番号">#REF!</definedName>
    <definedName name="鋼材">#REF!</definedName>
    <definedName name="鋼製架台計" localSheetId="2">#REF!</definedName>
    <definedName name="鋼製架台計" localSheetId="12">#REF!</definedName>
    <definedName name="鋼製架台計">#REF!</definedName>
    <definedName name="鋼製架台類計" localSheetId="2">#REF!</definedName>
    <definedName name="鋼製架台類計" localSheetId="12">#REF!</definedName>
    <definedName name="鋼製架台類計">#REF!</definedName>
    <definedName name="鋼製建具工事">#REF!</definedName>
    <definedName name="鋼板" localSheetId="9">#REF!</definedName>
    <definedName name="鋼板">#REF!</definedName>
    <definedName name="鋼板製" localSheetId="9">#REF!</definedName>
    <definedName name="鋼板製">#REF!</definedName>
    <definedName name="項__________目" localSheetId="2">#REF!</definedName>
    <definedName name="項__________目" localSheetId="12">#REF!</definedName>
    <definedName name="項__________目">#REF!</definedName>
    <definedName name="項目">#REF!</definedName>
    <definedName name="項目番号">#REF!</definedName>
    <definedName name="高さ">#REF!</definedName>
    <definedName name="高圧EM_CE_T">#REF!</definedName>
    <definedName name="高圧設備工事">#REF!</definedName>
    <definedName name="高圧端末処理">#REF!</definedName>
    <definedName name="高機器費">#REF!</definedName>
    <definedName name="高級船員">#REF!</definedName>
    <definedName name="高組合工派">#REF!</definedName>
    <definedName name="高組合試費">#REF!</definedName>
    <definedName name="高総合試費">#REF!</definedName>
    <definedName name="高直工費">#REF!</definedName>
    <definedName name="高直材千円">#REF!</definedName>
    <definedName name="高直材費">#REF!</definedName>
    <definedName name="高直接経費">#REF!</definedName>
    <definedName name="高特許料">#REF!</definedName>
    <definedName name="高複合工費">#REF!</definedName>
    <definedName name="高補助材原金額">#REF!</definedName>
    <definedName name="高補助材調整額">#REF!</definedName>
    <definedName name="高補助材費">#REF!</definedName>
    <definedName name="高補助材費1">#REF!</definedName>
    <definedName name="高補助材費率">#REF!</definedName>
    <definedName name="高役務費">#REF!</definedName>
    <definedName name="高輸送費">#REF!</definedName>
    <definedName name="合__計">#REF!</definedName>
    <definedName name="合計" localSheetId="2">#REF!</definedName>
    <definedName name="合計" localSheetId="12">#REF!</definedName>
    <definedName name="合計" localSheetId="9">#REF!</definedName>
    <definedName name="合計" localSheetId="5">#N/A</definedName>
    <definedName name="合計">#REF!</definedName>
    <definedName name="合計1">#REF!</definedName>
    <definedName name="合計2">#REF!</definedName>
    <definedName name="合計3">#REF!</definedName>
    <definedName name="合計金額">#REF!</definedName>
    <definedName name="合成樹脂管" localSheetId="9">#REF!</definedName>
    <definedName name="合成樹脂管">#REF!</definedName>
    <definedName name="国補９０号">#REF!</definedName>
    <definedName name="国補９１号">#REF!,#REF!,#REF!</definedName>
    <definedName name="今回改訂">#REF!</definedName>
    <definedName name="根拠">#REF!</definedName>
    <definedName name="根拠設定">#REF!</definedName>
    <definedName name="根拠範囲">#REF!</definedName>
    <definedName name="根拠表紙">#REF!</definedName>
    <definedName name="根拠別紙">#REF!</definedName>
    <definedName name="根拠略号">#REF!</definedName>
    <definedName name="根固めモルタル" localSheetId="2">#REF!</definedName>
    <definedName name="根固めモルタル" localSheetId="12">#REF!</definedName>
    <definedName name="根固めモルタル">#REF!</definedName>
    <definedName name="根切">#REF!</definedName>
    <definedName name="根切_ary">#REF!</definedName>
    <definedName name="根切り">#REF!</definedName>
    <definedName name="根切り_H__1">#REF!</definedName>
    <definedName name="根切り_H__2">#REF!</definedName>
    <definedName name="根切り_H_2">#REF!</definedName>
    <definedName name="根切り_機械">#REF!</definedName>
    <definedName name="根切り_人力">#REF!</definedName>
    <definedName name="根切り人力">#REF!</definedName>
    <definedName name="佐賀">#REF!</definedName>
    <definedName name="左官" localSheetId="2">#REF!</definedName>
    <definedName name="左官" localSheetId="12">#REF!</definedName>
    <definedName name="左官">#REF!</definedName>
    <definedName name="左官_11" localSheetId="2">#REF!</definedName>
    <definedName name="左官_11" localSheetId="12">#REF!</definedName>
    <definedName name="左官_11">#REF!</definedName>
    <definedName name="左官_12" localSheetId="2">#REF!</definedName>
    <definedName name="左官_12" localSheetId="12">#REF!</definedName>
    <definedName name="左官_12">#REF!</definedName>
    <definedName name="左官_13" localSheetId="2">#REF!</definedName>
    <definedName name="左官_13" localSheetId="12">#REF!</definedName>
    <definedName name="左官_13">#REF!</definedName>
    <definedName name="左官_4" localSheetId="2">#REF!</definedName>
    <definedName name="左官_4" localSheetId="12">#REF!</definedName>
    <definedName name="左官_4">#REF!</definedName>
    <definedName name="左官k">#REF!</definedName>
    <definedName name="左官ﾀｲﾙｋ">#REF!</definedName>
    <definedName name="左官タイル工事">#REF!</definedName>
    <definedName name="左官工" localSheetId="2">#REF!</definedName>
    <definedName name="左官工" localSheetId="12">#REF!</definedName>
    <definedName name="左官工" localSheetId="9">#REF!</definedName>
    <definedName name="左官工">#REF!</definedName>
    <definedName name="左官工事" localSheetId="2">#REF!</definedName>
    <definedName name="左官工事" localSheetId="12">#REF!</definedName>
    <definedName name="左官工事" localSheetId="5">#N/A</definedName>
    <definedName name="左官工事">#REF!</definedName>
    <definedName name="左官工事変">#REF!</definedName>
    <definedName name="左官手元" localSheetId="2">#REF!</definedName>
    <definedName name="左官手元" localSheetId="12">#REF!</definedName>
    <definedName name="左官手元" localSheetId="9">#REF!</definedName>
    <definedName name="左官手元">#REF!</definedName>
    <definedName name="左範囲">#REF!(MIN(#REF!))</definedName>
    <definedName name="差">#REF!</definedName>
    <definedName name="差し引き" localSheetId="2">#REF!</definedName>
    <definedName name="差し引き" localSheetId="12">#REF!</definedName>
    <definedName name="差し引き" localSheetId="5">#REF!</definedName>
    <definedName name="差し引き">#REF!</definedName>
    <definedName name="差込プラグ">#REF!</definedName>
    <definedName name="査">#REF!</definedName>
    <definedName name="査定率表" localSheetId="9">#REF!</definedName>
    <definedName name="査定率表">#REF!</definedName>
    <definedName name="砂">#REF!</definedName>
    <definedName name="砂質土">#REF!</definedName>
    <definedName name="砂質土の出所">#REF!</definedName>
    <definedName name="砂場">#REF!</definedName>
    <definedName name="砂利地業">#REF!</definedName>
    <definedName name="再印刷">#REF!</definedName>
    <definedName name="再計">#REF!</definedName>
    <definedName name="再使用しない">#REF!</definedName>
    <definedName name="再生砂">#REF!</definedName>
    <definedName name="再生砂の出所">#REF!</definedName>
    <definedName name="再生砂埋戻量">#REF!</definedName>
    <definedName name="再生砕石">#REF!</definedName>
    <definedName name="再生細粒度アスコン">#REF!</definedName>
    <definedName name="再生細粒度アスコンの出所">#REF!</definedName>
    <definedName name="再生切込砕石">#REF!</definedName>
    <definedName name="再生切込砕石の出所">#REF!</definedName>
    <definedName name="再生粗粒度アスコン">#REF!</definedName>
    <definedName name="再生粗粒度アスコンの出所">#REF!</definedName>
    <definedName name="再生密粒度アスコン">#REF!</definedName>
    <definedName name="再生密粒度アスコン２０">#REF!</definedName>
    <definedName name="再生密粒度アスコン２０の出所">#REF!</definedName>
    <definedName name="再生密粒度アスコンの出所">#REF!</definedName>
    <definedName name="再生粒調砕石">#REF!</definedName>
    <definedName name="再生粒調砕石の出所">#REF!</definedName>
    <definedName name="再入力">#REF!</definedName>
    <definedName name="最終沈澱池" localSheetId="2">#REF!</definedName>
    <definedName name="最終沈澱池" localSheetId="12">#REF!</definedName>
    <definedName name="最終沈澱池" localSheetId="5">#N/A</definedName>
    <definedName name="最終沈澱池">#REF!</definedName>
    <definedName name="最終頁" localSheetId="2">#REF!</definedName>
    <definedName name="最終頁">#REF!</definedName>
    <definedName name="最小率M" localSheetId="2">#REF!</definedName>
    <definedName name="最小率M" localSheetId="12">#REF!</definedName>
    <definedName name="最小率M">#REF!</definedName>
    <definedName name="最小率O" localSheetId="2">#REF!</definedName>
    <definedName name="最小率O" localSheetId="12">#REF!</definedName>
    <definedName name="最小率O">#REF!</definedName>
    <definedName name="最小率P" localSheetId="2">#REF!</definedName>
    <definedName name="最小率P" localSheetId="12">#REF!</definedName>
    <definedName name="最小率P">#REF!</definedName>
    <definedName name="最小率仮" localSheetId="2">#REF!</definedName>
    <definedName name="最小率仮" localSheetId="12">#REF!</definedName>
    <definedName name="最小率仮">#REF!</definedName>
    <definedName name="最小率共" localSheetId="2">#REF!</definedName>
    <definedName name="最小率共" localSheetId="12">#REF!</definedName>
    <definedName name="最小率共">#REF!</definedName>
    <definedName name="最小率現" localSheetId="2">#REF!</definedName>
    <definedName name="最小率現" localSheetId="12">#REF!</definedName>
    <definedName name="最小率現">#REF!</definedName>
    <definedName name="最小率設" localSheetId="2">#REF!</definedName>
    <definedName name="最小率設" localSheetId="12">#REF!</definedName>
    <definedName name="最小率設">#REF!</definedName>
    <definedName name="最小率般" localSheetId="2">#REF!</definedName>
    <definedName name="最小率般" localSheetId="12">#REF!</definedName>
    <definedName name="最小率般">#REF!</definedName>
    <definedName name="最大率M" localSheetId="2">#REF!</definedName>
    <definedName name="最大率M" localSheetId="12">#REF!</definedName>
    <definedName name="最大率M">#REF!</definedName>
    <definedName name="最大率O" localSheetId="2">#REF!</definedName>
    <definedName name="最大率O" localSheetId="12">#REF!</definedName>
    <definedName name="最大率O">#REF!</definedName>
    <definedName name="最大率P" localSheetId="2">#REF!</definedName>
    <definedName name="最大率P" localSheetId="12">#REF!</definedName>
    <definedName name="最大率P">#REF!</definedName>
    <definedName name="最大率仮" localSheetId="2">#REF!</definedName>
    <definedName name="最大率仮" localSheetId="12">#REF!</definedName>
    <definedName name="最大率仮">#REF!</definedName>
    <definedName name="最大率共" localSheetId="2">#REF!</definedName>
    <definedName name="最大率共" localSheetId="12">#REF!</definedName>
    <definedName name="最大率共">#REF!</definedName>
    <definedName name="最大率現" localSheetId="2">#REF!</definedName>
    <definedName name="最大率現" localSheetId="12">#REF!</definedName>
    <definedName name="最大率現">#REF!</definedName>
    <definedName name="最大率設" localSheetId="2">#REF!</definedName>
    <definedName name="最大率設" localSheetId="12">#REF!</definedName>
    <definedName name="最大率設">#REF!</definedName>
    <definedName name="最大率般" localSheetId="2">#REF!</definedName>
    <definedName name="最大率般" localSheetId="12">#REF!</definedName>
    <definedName name="最大率般">#REF!</definedName>
    <definedName name="最低">#REF!</definedName>
    <definedName name="最低価格">#REF!</definedName>
    <definedName name="最低基準">#REF!</definedName>
    <definedName name="最低補償">#REF!</definedName>
    <definedName name="採用" localSheetId="9">#REF!</definedName>
    <definedName name="採用">#REF!</definedName>
    <definedName name="採用BB" localSheetId="2">#REF!</definedName>
    <definedName name="採用BB" localSheetId="5">#REF!</definedName>
    <definedName name="採用BB">#REF!</definedName>
    <definedName name="採用BBS" localSheetId="2">#REF!</definedName>
    <definedName name="採用BBS" localSheetId="5">#REF!</definedName>
    <definedName name="採用BBS">#REF!</definedName>
    <definedName name="採用BC" localSheetId="2">#REF!</definedName>
    <definedName name="採用BC" localSheetId="5">#REF!</definedName>
    <definedName name="採用BC">#REF!</definedName>
    <definedName name="採用BCS" localSheetId="2">#REF!</definedName>
    <definedName name="採用BCS" localSheetId="5">#REF!</definedName>
    <definedName name="採用BCS">#REF!</definedName>
    <definedName name="採用CB" localSheetId="2">#REF!</definedName>
    <definedName name="採用CB" localSheetId="5">#REF!</definedName>
    <definedName name="採用CB">#REF!</definedName>
    <definedName name="採用CC" localSheetId="2">#REF!</definedName>
    <definedName name="採用CC" localSheetId="5">#REF!</definedName>
    <definedName name="採用CC">#REF!</definedName>
    <definedName name="採用単価">#REF!</definedName>
    <definedName name="砕石基礎工人力ＲＣ４０の１０">#REF!</definedName>
    <definedName name="砕石基礎工人力ＲＣ４０の１０の番号">#REF!</definedName>
    <definedName name="砕石基礎工人力ＲＣ４０の１５">#REF!</definedName>
    <definedName name="砕石基礎工人力ＲＣ４０の１５の番号">#REF!</definedName>
    <definedName name="細見積品入力">#REF!</definedName>
    <definedName name="細内印刷">#REF!</definedName>
    <definedName name="細範囲">#REF!</definedName>
    <definedName name="細目" localSheetId="2">#REF!</definedName>
    <definedName name="細目" localSheetId="12">#REF!</definedName>
    <definedName name="細目" localSheetId="9">#REF!</definedName>
    <definedName name="細目">#REF!</definedName>
    <definedName name="細目・改修">#REF!</definedName>
    <definedName name="細目・外構">#REF!</definedName>
    <definedName name="細目・研究室">#REF!</definedName>
    <definedName name="細目・増築">#REF!</definedName>
    <definedName name="細目２">#REF!</definedName>
    <definedName name="細目４">#REF!</definedName>
    <definedName name="細目5">#REF!</definedName>
    <definedName name="細目タイトル">#REF!</definedName>
    <definedName name="細目一期">#REF!</definedName>
    <definedName name="細目一覧">#REF!</definedName>
    <definedName name="細目印刷範囲" localSheetId="9">#REF!</definedName>
    <definedName name="細目印刷範囲">#REF!</definedName>
    <definedName name="細目最終行">#N/A</definedName>
    <definedName name="細目自動除塵機" localSheetId="2">#REF!</definedName>
    <definedName name="細目自動除塵機" localSheetId="12">#REF!</definedName>
    <definedName name="細目自動除塵機">#REF!</definedName>
    <definedName name="細目数文字">#N/A</definedName>
    <definedName name="細目内訳" localSheetId="9">#REF!</definedName>
    <definedName name="細目内訳">#REF!</definedName>
    <definedName name="細目表題" localSheetId="9">#REF!</definedName>
    <definedName name="細目表題">#REF!</definedName>
    <definedName name="細目別内訳">#REF!</definedName>
    <definedName name="細目枚数">#N/A</definedName>
    <definedName name="細粒度AS" localSheetId="2">#REF!</definedName>
    <definedName name="細粒度AS" localSheetId="12">#REF!</definedName>
    <definedName name="細粒度AS">#REF!</definedName>
    <definedName name="細粒度AS_11" localSheetId="2">#REF!</definedName>
    <definedName name="細粒度AS_11" localSheetId="12">#REF!</definedName>
    <definedName name="細粒度AS_11">#REF!</definedName>
    <definedName name="細粒度AS_12" localSheetId="2">#REF!</definedName>
    <definedName name="細粒度AS_12" localSheetId="12">#REF!</definedName>
    <definedName name="細粒度AS_12">#REF!</definedName>
    <definedName name="細粒度AS_13" localSheetId="2">#REF!</definedName>
    <definedName name="細粒度AS_13" localSheetId="12">#REF!</definedName>
    <definedName name="細粒度AS_13">#REF!</definedName>
    <definedName name="細粒度AS_4" localSheetId="2">#REF!</definedName>
    <definedName name="細粒度AS_4" localSheetId="12">#REF!</definedName>
    <definedName name="細粒度AS_4">#REF!</definedName>
    <definedName name="細粒度アスコン_13">#REF!</definedName>
    <definedName name="材" localSheetId="2">#REF!</definedName>
    <definedName name="材" localSheetId="12">#REF!</definedName>
    <definedName name="材">#REF!</definedName>
    <definedName name="材_11" localSheetId="2">#REF!</definedName>
    <definedName name="材_11" localSheetId="12">#REF!</definedName>
    <definedName name="材_11">#REF!</definedName>
    <definedName name="材_12" localSheetId="2">#REF!</definedName>
    <definedName name="材_12" localSheetId="12">#REF!</definedName>
    <definedName name="材_12">#REF!</definedName>
    <definedName name="材_13" localSheetId="2">#REF!</definedName>
    <definedName name="材_13" localSheetId="12">#REF!</definedName>
    <definedName name="材_13">#REF!</definedName>
    <definedName name="材種">#REF!</definedName>
    <definedName name="材料">#REF!</definedName>
    <definedName name="材料1">#REF!</definedName>
    <definedName name="材料コード">#REF!</definedName>
    <definedName name="材料費" localSheetId="2">#REF!</definedName>
    <definedName name="材料費" localSheetId="12">#REF!</definedName>
    <definedName name="材料費">#REF!</definedName>
    <definedName name="材料費E" localSheetId="2">#REF!</definedName>
    <definedName name="材料費E" localSheetId="12">#REF!</definedName>
    <definedName name="材料費E">#REF!</definedName>
    <definedName name="材料費M" localSheetId="2">#REF!</definedName>
    <definedName name="材料費M" localSheetId="12">#REF!</definedName>
    <definedName name="材料費M">#REF!</definedName>
    <definedName name="材料費計" localSheetId="2">#REF!</definedName>
    <definedName name="材料費計" localSheetId="12">#REF!</definedName>
    <definedName name="材料費計">#REF!</definedName>
    <definedName name="材料費内訳印刷">#REF!</definedName>
    <definedName name="作業" localSheetId="9">#REF!</definedName>
    <definedName name="作業">#REF!</definedName>
    <definedName name="作業員">#REF!</definedName>
    <definedName name="作業名称">#REF!</definedName>
    <definedName name="作成時期" localSheetId="2">#REF!</definedName>
    <definedName name="作成時期" localSheetId="12">#REF!</definedName>
    <definedName name="作成時期" localSheetId="9">#REF!</definedName>
    <definedName name="作成時期" localSheetId="0">#REF!</definedName>
    <definedName name="作成時期">#REF!</definedName>
    <definedName name="削岩工">#REF!</definedName>
    <definedName name="索引名" localSheetId="2">#REF!</definedName>
    <definedName name="索引名" localSheetId="5">#N/A</definedName>
    <definedName name="索引名" localSheetId="0">#REF!</definedName>
    <definedName name="索引名">#REF!</definedName>
    <definedName name="桜" localSheetId="2" hidden="1">{"'内訳書'!$A$1:$O$28"}</definedName>
    <definedName name="桜" localSheetId="12" hidden="1">{"'内訳書'!$A$1:$O$28"}</definedName>
    <definedName name="桜" localSheetId="5" hidden="1">{"'内訳書'!$A$1:$O$28"}</definedName>
    <definedName name="桜" localSheetId="0" hidden="1">{"'内訳書'!$A$1:$O$28"}</definedName>
    <definedName name="桜" hidden="1">{"'内訳書'!$A$1:$O$28"}</definedName>
    <definedName name="桜川" localSheetId="2" hidden="1">{"'内訳書'!$A$1:$O$28"}</definedName>
    <definedName name="桜川" localSheetId="12" hidden="1">{"'内訳書'!$A$1:$O$28"}</definedName>
    <definedName name="桜川" localSheetId="5" hidden="1">{"'内訳書'!$A$1:$O$28"}</definedName>
    <definedName name="桜川" localSheetId="0" hidden="1">{"'内訳書'!$A$1:$O$28"}</definedName>
    <definedName name="桜川" hidden="1">{"'内訳書'!$A$1:$O$28"}</definedName>
    <definedName name="撮影士">#REF!</definedName>
    <definedName name="撮影助手">#REF!</definedName>
    <definedName name="雑ｋ">#REF!</definedName>
    <definedName name="雑工OD池" localSheetId="2">#REF!</definedName>
    <definedName name="雑工OD池" localSheetId="5">#N/A</definedName>
    <definedName name="雑工OD池">#REF!</definedName>
    <definedName name="雑工ﾏﾝﾎｰﾙﾎﾟﾝﾌﾟ" localSheetId="2">#REF!</definedName>
    <definedName name="雑工ﾏﾝﾎｰﾙﾎﾟﾝﾌﾟ" localSheetId="5">#N/A</definedName>
    <definedName name="雑工ﾏﾝﾎｰﾙﾎﾟﾝﾌﾟ">#REF!</definedName>
    <definedName name="雑工塩素接触ﾀﾝｸ" localSheetId="2">#REF!</definedName>
    <definedName name="雑工塩素接触ﾀﾝｸ" localSheetId="5">#N/A</definedName>
    <definedName name="雑工塩素接触ﾀﾝｸ">#REF!</definedName>
    <definedName name="雑工最終沈澱池" localSheetId="2">#REF!</definedName>
    <definedName name="雑工最終沈澱池" localSheetId="5">#N/A</definedName>
    <definedName name="雑工最終沈澱池">#REF!</definedName>
    <definedName name="雑工事" localSheetId="2">#REF!</definedName>
    <definedName name="雑工事" localSheetId="12">#REF!</definedName>
    <definedName name="雑工事" localSheetId="9">#REF!</definedName>
    <definedName name="雑工事" localSheetId="5">#N/A</definedName>
    <definedName name="雑工事">#REF!</definedName>
    <definedName name="雑工事計">#REF!</definedName>
    <definedName name="雑工分配槽" localSheetId="2">#REF!</definedName>
    <definedName name="雑工分配槽" localSheetId="5">#N/A</definedName>
    <definedName name="雑工分配槽">#REF!</definedName>
    <definedName name="雑材_BK">#REF!</definedName>
    <definedName name="雑材_CV">#REF!</definedName>
    <definedName name="雑材_PK">#REF!</definedName>
    <definedName name="雑材_ｺﾝｾﾝﾄ">#REF!</definedName>
    <definedName name="雑材_プリカ">#REF!</definedName>
    <definedName name="雑材_制御盤">#REF!</definedName>
    <definedName name="雑材_電線">#REF!</definedName>
    <definedName name="雑材3">#REF!</definedName>
    <definedName name="雑材ｺﾝｾﾝﾄ">#REF!</definedName>
    <definedName name="雑材運搬" localSheetId="9">#REF!</definedName>
    <definedName name="雑材運搬">#REF!</definedName>
    <definedName name="雑材率">#REF!</definedName>
    <definedName name="雑排水">#REF!</definedName>
    <definedName name="雑費率" localSheetId="9">#REF!</definedName>
    <definedName name="雑費率">#REF!</definedName>
    <definedName name="三箇">#N/A</definedName>
    <definedName name="三者">#REF!</definedName>
    <definedName name="参考" localSheetId="9">#REF!</definedName>
    <definedName name="参考">#REF!</definedName>
    <definedName name="参考１">#REF!</definedName>
    <definedName name="参考数量プ">#REF!</definedName>
    <definedName name="参考数量印刷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6">#REF!</definedName>
    <definedName name="参照7">#REF!</definedName>
    <definedName name="参照8">#REF!</definedName>
    <definedName name="参照9">#REF!</definedName>
    <definedName name="山砂" localSheetId="2">#REF!</definedName>
    <definedName name="山砂" localSheetId="12">#REF!</definedName>
    <definedName name="山砂" localSheetId="0">#REF!</definedName>
    <definedName name="山砂">#REF!</definedName>
    <definedName name="山砂_11" localSheetId="2">#REF!</definedName>
    <definedName name="山砂_11" localSheetId="12">#REF!</definedName>
    <definedName name="山砂_11" localSheetId="0">#REF!</definedName>
    <definedName name="山砂_11">#REF!</definedName>
    <definedName name="山砂_12" localSheetId="2">#REF!</definedName>
    <definedName name="山砂_12" localSheetId="12">#REF!</definedName>
    <definedName name="山砂_12" localSheetId="0">#REF!</definedName>
    <definedName name="山砂_12">#REF!</definedName>
    <definedName name="山砂_13" localSheetId="2">#REF!</definedName>
    <definedName name="山砂_13" localSheetId="12">#REF!</definedName>
    <definedName name="山砂_13">#REF!</definedName>
    <definedName name="山砂_4" localSheetId="2">#REF!</definedName>
    <definedName name="山砂_4" localSheetId="12">#REF!</definedName>
    <definedName name="山砂_4">#REF!</definedName>
    <definedName name="山砂の出所">#REF!</definedName>
    <definedName name="山砂埋戻量">#REF!</definedName>
    <definedName name="山砂面積">#REF!</definedName>
    <definedName name="山留工１" localSheetId="2">#REF!</definedName>
    <definedName name="山留工１" localSheetId="5">#N/A</definedName>
    <definedName name="山留工１">#REF!</definedName>
    <definedName name="山留工２" localSheetId="2">#REF!</definedName>
    <definedName name="山留工２" localSheetId="5">#N/A</definedName>
    <definedName name="山留工２">#REF!</definedName>
    <definedName name="山林砂防工">#REF!</definedName>
    <definedName name="産" localSheetId="2" hidden="1">#REF!</definedName>
    <definedName name="産" localSheetId="12" hidden="1">#REF!</definedName>
    <definedName name="産" hidden="1">#REF!</definedName>
    <definedName name="産業廃棄物" hidden="1">{#N/A,#N/A,FALSE,"EDIT_W"}</definedName>
    <definedName name="産業廃棄物処理費">#REF!</definedName>
    <definedName name="産廃">#REF!</definedName>
    <definedName name="産廃あ" localSheetId="2" hidden="1">{"'内訳書'!$A$1:$O$28"}</definedName>
    <definedName name="産廃あ" localSheetId="12" hidden="1">{"'内訳書'!$A$1:$O$28"}</definedName>
    <definedName name="産廃あ" localSheetId="5" hidden="1">{"'内訳書'!$A$1:$O$28"}</definedName>
    <definedName name="産廃あ" localSheetId="0" hidden="1">{"'内訳書'!$A$1:$O$28"}</definedName>
    <definedName name="産廃あ" hidden="1">{"'内訳書'!$A$1:$O$28"}</definedName>
    <definedName name="算出金額確認1">#REF!</definedName>
    <definedName name="算出金額確認2">#REF!</definedName>
    <definedName name="算出金額確認3">#REF!</definedName>
    <definedName name="算出人員">#REF!</definedName>
    <definedName name="算出人工">#REF!</definedName>
    <definedName name="算定" hidden="1">{#N/A,#N/A,TRUE,"本工事費内訳表";#N/A,#N/A,TRUE,"A";#N/A,#N/A,TRUE,"B"}</definedName>
    <definedName name="酸素" localSheetId="2">#REF!</definedName>
    <definedName name="酸素" localSheetId="12">#REF!</definedName>
    <definedName name="酸素">#REF!</definedName>
    <definedName name="酸素_11" localSheetId="2">#REF!</definedName>
    <definedName name="酸素_11" localSheetId="12">#REF!</definedName>
    <definedName name="酸素_11">#REF!</definedName>
    <definedName name="酸素_12" localSheetId="2">#REF!</definedName>
    <definedName name="酸素_12" localSheetId="12">#REF!</definedName>
    <definedName name="酸素_12">#REF!</definedName>
    <definedName name="酸素_13" localSheetId="2">#REF!</definedName>
    <definedName name="酸素_13" localSheetId="12">#REF!</definedName>
    <definedName name="酸素_13">#REF!</definedName>
    <definedName name="酸素_4" localSheetId="2">#REF!</definedName>
    <definedName name="酸素_4" localSheetId="12">#REF!</definedName>
    <definedName name="酸素_4">#REF!</definedName>
    <definedName name="残土" localSheetId="2">#REF!</definedName>
    <definedName name="残土" localSheetId="12">#REF!</definedName>
    <definedName name="残土" localSheetId="9">#REF!</definedName>
    <definedName name="残土">#REF!</definedName>
    <definedName name="残土自由処分" localSheetId="2">#REF!</definedName>
    <definedName name="残土自由処分" localSheetId="12">#REF!</definedName>
    <definedName name="残土自由処分">#REF!</definedName>
    <definedName name="残土自由処分_11" localSheetId="2">#REF!</definedName>
    <definedName name="残土自由処分_11" localSheetId="12">#REF!</definedName>
    <definedName name="残土自由処分_11">#REF!</definedName>
    <definedName name="残土自由処分_12" localSheetId="2">#REF!</definedName>
    <definedName name="残土自由処分_12" localSheetId="12">#REF!</definedName>
    <definedName name="残土自由処分_12">#REF!</definedName>
    <definedName name="残土自由処分_13" localSheetId="2">#REF!</definedName>
    <definedName name="残土自由処分_13" localSheetId="12">#REF!</definedName>
    <definedName name="残土自由処分_13">#REF!</definedName>
    <definedName name="残土自由処分_4" localSheetId="2">#REF!</definedName>
    <definedName name="残土自由処分_4" localSheetId="12">#REF!</definedName>
    <definedName name="残土自由処分_4">#REF!</definedName>
    <definedName name="残土処分">#REF!</definedName>
    <definedName name="残土面積">#REF!</definedName>
    <definedName name="残土量">#REF!</definedName>
    <definedName name="仕１００１">#REF!</definedName>
    <definedName name="仕１００１１">#REF!</definedName>
    <definedName name="仕１００２">#REF!</definedName>
    <definedName name="仕１００２１">#REF!</definedName>
    <definedName name="仕１００３">#REF!</definedName>
    <definedName name="仕１００３１">#REF!</definedName>
    <definedName name="仕１００４">#REF!</definedName>
    <definedName name="仕１００４１">#REF!</definedName>
    <definedName name="仕１００５">#REF!</definedName>
    <definedName name="仕１００５１">#REF!</definedName>
    <definedName name="仕１００６">#REF!</definedName>
    <definedName name="仕１００６１">#REF!</definedName>
    <definedName name="仕１００７">#REF!</definedName>
    <definedName name="仕１００７１">#REF!</definedName>
    <definedName name="仕１００８">#REF!</definedName>
    <definedName name="仕１００８１">#REF!</definedName>
    <definedName name="仕１００９">#REF!</definedName>
    <definedName name="仕１００９１">#REF!</definedName>
    <definedName name="仕１０１">#REF!</definedName>
    <definedName name="仕１０１０">#REF!</definedName>
    <definedName name="仕１０１０１">#REF!</definedName>
    <definedName name="仕１０１１">#REF!</definedName>
    <definedName name="仕１０１２">#REF!</definedName>
    <definedName name="仕１０１２１">#REF!</definedName>
    <definedName name="仕１０１３">#REF!</definedName>
    <definedName name="仕１０１３１">#REF!</definedName>
    <definedName name="仕１０１４">#REF!</definedName>
    <definedName name="仕１０１４１">#REF!</definedName>
    <definedName name="仕１０１５">#REF!</definedName>
    <definedName name="仕１０１５１">#REF!</definedName>
    <definedName name="仕１０１６">#REF!</definedName>
    <definedName name="仕１０１６１">#REF!</definedName>
    <definedName name="仕１０２">#REF!</definedName>
    <definedName name="仕１０２１">#REF!</definedName>
    <definedName name="仕１０３">#REF!</definedName>
    <definedName name="仕１０３１">#REF!</definedName>
    <definedName name="仕１０４">#REF!</definedName>
    <definedName name="仕１０４１">#REF!</definedName>
    <definedName name="仕１０５">#REF!</definedName>
    <definedName name="仕１０５１">#REF!</definedName>
    <definedName name="仕１０６">#REF!</definedName>
    <definedName name="仕１０６１">#REF!</definedName>
    <definedName name="仕１０７">#REF!</definedName>
    <definedName name="仕１０７１">#REF!</definedName>
    <definedName name="仕１０８">#REF!</definedName>
    <definedName name="仕１０８１">#REF!</definedName>
    <definedName name="仕１０９">#REF!</definedName>
    <definedName name="仕１０９１">#REF!</definedName>
    <definedName name="仕１１０">#REF!</definedName>
    <definedName name="仕１１０１">#REF!</definedName>
    <definedName name="仕１１１">#REF!</definedName>
    <definedName name="仕１１１１">#REF!</definedName>
    <definedName name="仕１１２">#REF!</definedName>
    <definedName name="仕１１２１">#REF!</definedName>
    <definedName name="仕１１３">#REF!</definedName>
    <definedName name="仕１１３１">#REF!</definedName>
    <definedName name="仕１１４">#REF!</definedName>
    <definedName name="仕１１４１">#REF!</definedName>
    <definedName name="仕１１５">#REF!</definedName>
    <definedName name="仕１１５１">#REF!</definedName>
    <definedName name="仕３０１">#REF!</definedName>
    <definedName name="仕３０１１">#REF!</definedName>
    <definedName name="仕３０２">#REF!</definedName>
    <definedName name="仕３０２１">#REF!</definedName>
    <definedName name="仕３０３">#REF!</definedName>
    <definedName name="仕３０３１">#REF!</definedName>
    <definedName name="仕３０４">#REF!</definedName>
    <definedName name="仕３０４１">#REF!</definedName>
    <definedName name="仕３０５">#REF!</definedName>
    <definedName name="仕３０５１">#REF!</definedName>
    <definedName name="仕３０６">#REF!</definedName>
    <definedName name="仕３０６１">#REF!</definedName>
    <definedName name="仕３０７">#REF!</definedName>
    <definedName name="仕３０７１">#REF!</definedName>
    <definedName name="仕３０８">#REF!</definedName>
    <definedName name="仕３０８１">#REF!</definedName>
    <definedName name="仕３０９">#REF!</definedName>
    <definedName name="仕３０９１">#REF!</definedName>
    <definedName name="仕３１０">#REF!</definedName>
    <definedName name="仕３１０１">#REF!</definedName>
    <definedName name="仕３１１">#REF!</definedName>
    <definedName name="仕３１１１">#REF!</definedName>
    <definedName name="仕３１２">#REF!</definedName>
    <definedName name="仕３１２１">#REF!</definedName>
    <definedName name="仕３１３">#REF!</definedName>
    <definedName name="仕３１３１">#REF!</definedName>
    <definedName name="仕３１４">#REF!</definedName>
    <definedName name="仕３１４１">#REF!</definedName>
    <definedName name="仕３１５">#REF!</definedName>
    <definedName name="仕３１５１">#REF!</definedName>
    <definedName name="仕４０１">#REF!</definedName>
    <definedName name="仕４０１１">#REF!</definedName>
    <definedName name="仕４０２">#REF!</definedName>
    <definedName name="仕４０２１">#REF!</definedName>
    <definedName name="仕４０３">#REF!</definedName>
    <definedName name="仕４０３１">#REF!</definedName>
    <definedName name="仕４０４">#REF!</definedName>
    <definedName name="仕４０４１">#REF!</definedName>
    <definedName name="仕４０５">#REF!</definedName>
    <definedName name="仕４０５１">#REF!</definedName>
    <definedName name="仕４０６">#REF!</definedName>
    <definedName name="仕４０６１">#REF!</definedName>
    <definedName name="仕４０７">#REF!</definedName>
    <definedName name="仕４０７１">#REF!</definedName>
    <definedName name="仕４０８">#REF!</definedName>
    <definedName name="仕４０８１">#REF!</definedName>
    <definedName name="仕４０９">#REF!</definedName>
    <definedName name="仕４０９１">#REF!</definedName>
    <definedName name="仕４１０">#REF!</definedName>
    <definedName name="仕４１０１">#REF!</definedName>
    <definedName name="仕４１１">#REF!</definedName>
    <definedName name="仕４１１１">#REF!</definedName>
    <definedName name="仕４１２">#REF!</definedName>
    <definedName name="仕４１２１">#REF!</definedName>
    <definedName name="仕４１３">#REF!</definedName>
    <definedName name="仕４１３１">#REF!</definedName>
    <definedName name="仕４１４">#REF!</definedName>
    <definedName name="仕４１４１">#REF!</definedName>
    <definedName name="仕４１５">#REF!</definedName>
    <definedName name="仕４１５１">#REF!</definedName>
    <definedName name="仕５０１">#REF!</definedName>
    <definedName name="仕５０１１">#REF!</definedName>
    <definedName name="仕５０２">#REF!</definedName>
    <definedName name="仕５０２１">#REF!</definedName>
    <definedName name="仕５０３">#REF!</definedName>
    <definedName name="仕５０３１">#REF!</definedName>
    <definedName name="仕５０４">#REF!</definedName>
    <definedName name="仕５０４１">#REF!</definedName>
    <definedName name="仕５０５">#REF!</definedName>
    <definedName name="仕５０５１">#REF!</definedName>
    <definedName name="仕５０６">#REF!</definedName>
    <definedName name="仕５０６１">#REF!</definedName>
    <definedName name="仕５０７">#REF!</definedName>
    <definedName name="仕５０７１">#REF!</definedName>
    <definedName name="仕５０８">#REF!</definedName>
    <definedName name="仕５０８１">#REF!</definedName>
    <definedName name="仕５０９">#REF!</definedName>
    <definedName name="仕５０９１">#REF!</definedName>
    <definedName name="仕５１０">#REF!</definedName>
    <definedName name="仕５１０１">#REF!</definedName>
    <definedName name="仕５１１">#REF!</definedName>
    <definedName name="仕５１１１">#REF!</definedName>
    <definedName name="仕５１２">#REF!</definedName>
    <definedName name="仕５１２１">#REF!</definedName>
    <definedName name="仕５１３">#REF!</definedName>
    <definedName name="仕５１３１">#REF!</definedName>
    <definedName name="仕５１４">#REF!</definedName>
    <definedName name="仕５１４１">#REF!</definedName>
    <definedName name="仕５１５">#REF!</definedName>
    <definedName name="仕５１５１">#REF!</definedName>
    <definedName name="仕６０１">#REF!</definedName>
    <definedName name="仕６０１１">#REF!</definedName>
    <definedName name="仕６０２">#REF!</definedName>
    <definedName name="仕６０２１">#REF!</definedName>
    <definedName name="仕６０３">#REF!</definedName>
    <definedName name="仕６０３１">#REF!</definedName>
    <definedName name="仕６０４">#REF!</definedName>
    <definedName name="仕６０４１">#REF!</definedName>
    <definedName name="仕６０５">#REF!</definedName>
    <definedName name="仕６０５１">#REF!</definedName>
    <definedName name="仕６０６">#REF!</definedName>
    <definedName name="仕６０６１">#REF!</definedName>
    <definedName name="仕６０７">#REF!</definedName>
    <definedName name="仕６０７１">#REF!</definedName>
    <definedName name="仕６０８">#REF!</definedName>
    <definedName name="仕６０８１">#REF!</definedName>
    <definedName name="仕６０９">#REF!</definedName>
    <definedName name="仕６０９１">#REF!</definedName>
    <definedName name="仕６１０">#REF!</definedName>
    <definedName name="仕６１０１">#REF!</definedName>
    <definedName name="仕６１１">#REF!</definedName>
    <definedName name="仕６１１１">#REF!</definedName>
    <definedName name="仕６１２">#REF!</definedName>
    <definedName name="仕６１２１">#REF!</definedName>
    <definedName name="仕６１３">#REF!</definedName>
    <definedName name="仕６１３１">#REF!</definedName>
    <definedName name="仕６１４">#REF!</definedName>
    <definedName name="仕６１４１">#REF!</definedName>
    <definedName name="仕６１５">#REF!</definedName>
    <definedName name="仕６１５１">#REF!</definedName>
    <definedName name="仕７０１">#REF!</definedName>
    <definedName name="仕７０１１">#REF!</definedName>
    <definedName name="仕７０２">#REF!</definedName>
    <definedName name="仕７０２１">#REF!</definedName>
    <definedName name="仕７０３">#REF!</definedName>
    <definedName name="仕７０３１">#REF!</definedName>
    <definedName name="仕７０４">#REF!</definedName>
    <definedName name="仕７０４１">#REF!</definedName>
    <definedName name="仕７０５">#REF!</definedName>
    <definedName name="仕７０５１">#REF!</definedName>
    <definedName name="仕７０６">#REF!</definedName>
    <definedName name="仕７０６１">#REF!</definedName>
    <definedName name="仕７０７">#REF!</definedName>
    <definedName name="仕７０７１">#REF!</definedName>
    <definedName name="仕７０８">#REF!</definedName>
    <definedName name="仕７０８１">#REF!</definedName>
    <definedName name="仕７０９">#REF!</definedName>
    <definedName name="仕７０９１">#REF!</definedName>
    <definedName name="仕７１０">#REF!</definedName>
    <definedName name="仕７１０１">#REF!</definedName>
    <definedName name="仕７１１">#REF!</definedName>
    <definedName name="仕７１１１">#REF!</definedName>
    <definedName name="仕７１２">#REF!</definedName>
    <definedName name="仕７１２１">#REF!</definedName>
    <definedName name="仕７１３">#REF!</definedName>
    <definedName name="仕７１３１">#REF!</definedName>
    <definedName name="仕７１４">#REF!</definedName>
    <definedName name="仕７１４１">#REF!</definedName>
    <definedName name="仕７１５">#REF!</definedName>
    <definedName name="仕７１５１">#REF!</definedName>
    <definedName name="仕８０１">#REF!</definedName>
    <definedName name="仕８０１１">#REF!</definedName>
    <definedName name="仕８０２">#REF!</definedName>
    <definedName name="仕８０２１">#REF!</definedName>
    <definedName name="仕８０３">#REF!</definedName>
    <definedName name="仕８０３１">#REF!</definedName>
    <definedName name="仕８０４">#REF!</definedName>
    <definedName name="仕８０４１">#REF!</definedName>
    <definedName name="仕８０５">#REF!</definedName>
    <definedName name="仕８０５１">#REF!</definedName>
    <definedName name="仕８０６">#REF!</definedName>
    <definedName name="仕８０６１">#REF!</definedName>
    <definedName name="仕８０７">#REF!</definedName>
    <definedName name="仕８０７１">#REF!</definedName>
    <definedName name="仕８０８">#REF!</definedName>
    <definedName name="仕８０８１">#REF!</definedName>
    <definedName name="仕８０９">#REF!</definedName>
    <definedName name="仕８０９１">#REF!</definedName>
    <definedName name="仕８１０">#REF!</definedName>
    <definedName name="仕８１０１">#REF!</definedName>
    <definedName name="仕８１１">#REF!</definedName>
    <definedName name="仕８１１１">#REF!</definedName>
    <definedName name="仕８１２">#REF!</definedName>
    <definedName name="仕８１２１">#REF!</definedName>
    <definedName name="仕８１３">#REF!</definedName>
    <definedName name="仕８１３１">#REF!</definedName>
    <definedName name="仕８１４">#REF!</definedName>
    <definedName name="仕８１４１">#REF!</definedName>
    <definedName name="仕８１５">#REF!</definedName>
    <definedName name="仕８１５１">#REF!</definedName>
    <definedName name="仕９０１">#REF!</definedName>
    <definedName name="仕９０１１">#REF!</definedName>
    <definedName name="仕９０２">#REF!</definedName>
    <definedName name="仕９０２１">#REF!</definedName>
    <definedName name="仕９０３">#REF!</definedName>
    <definedName name="仕９０３１">#REF!</definedName>
    <definedName name="仕９０４">#REF!</definedName>
    <definedName name="仕９０４１">#REF!</definedName>
    <definedName name="仕９０５">#REF!</definedName>
    <definedName name="仕９０５１">#REF!</definedName>
    <definedName name="仕９０６">#REF!</definedName>
    <definedName name="仕９０６１">#REF!</definedName>
    <definedName name="仕９０７">#REF!</definedName>
    <definedName name="仕９０７１">#REF!</definedName>
    <definedName name="仕９０８">#REF!</definedName>
    <definedName name="仕９０８１">#REF!</definedName>
    <definedName name="仕９０９">#REF!</definedName>
    <definedName name="仕９０９１">#REF!</definedName>
    <definedName name="仕９１０">#REF!</definedName>
    <definedName name="仕９１０１">#REF!</definedName>
    <definedName name="仕９１１">#REF!</definedName>
    <definedName name="仕９１１１">#REF!</definedName>
    <definedName name="仕９１２">#REF!</definedName>
    <definedName name="仕９１２１">#REF!</definedName>
    <definedName name="仕９１３">#REF!</definedName>
    <definedName name="仕９１３１">#REF!</definedName>
    <definedName name="仕９１４">#REF!</definedName>
    <definedName name="仕９１４１">#REF!</definedName>
    <definedName name="仕９１５">#REF!</definedName>
    <definedName name="仕９１５１">#REF!</definedName>
    <definedName name="仕上">#REF!</definedName>
    <definedName name="仕上２" localSheetId="2" hidden="1">{"'内訳書'!$A$1:$O$28"}</definedName>
    <definedName name="仕上２" localSheetId="12" hidden="1">{"'内訳書'!$A$1:$O$28"}</definedName>
    <definedName name="仕上２" localSheetId="5" hidden="1">{"'内訳書'!$A$1:$O$28"}</definedName>
    <definedName name="仕上２" localSheetId="0" hidden="1">{"'内訳書'!$A$1:$O$28"}</definedName>
    <definedName name="仕上２" hidden="1">{"'内訳書'!$A$1:$O$28"}</definedName>
    <definedName name="仕上３" localSheetId="2" hidden="1">{"'内訳書'!$A$1:$O$28"}</definedName>
    <definedName name="仕上３" localSheetId="12" hidden="1">{"'内訳書'!$A$1:$O$28"}</definedName>
    <definedName name="仕上３" localSheetId="5" hidden="1">{"'内訳書'!$A$1:$O$28"}</definedName>
    <definedName name="仕上３" localSheetId="0" hidden="1">{"'内訳書'!$A$1:$O$28"}</definedName>
    <definedName name="仕上３" hidden="1">{"'内訳書'!$A$1:$O$28"}</definedName>
    <definedName name="仕上げ" localSheetId="2">#REF!</definedName>
    <definedName name="仕上げ" localSheetId="12">#REF!</definedName>
    <definedName name="仕上げ">#REF!</definedName>
    <definedName name="仕上げユニット工事">#REF!</definedName>
    <definedName name="仕上げユニット工事変">#REF!</definedName>
    <definedName name="仕上計算">#REF!</definedName>
    <definedName name="仕切弁設置工４００">#REF!</definedName>
    <definedName name="仕切弁設置工４００の番号">#REF!</definedName>
    <definedName name="仕分２">#REF!</definedName>
    <definedName name="仕分頭">#REF!</definedName>
    <definedName name="仕様">#REF!</definedName>
    <definedName name="仕様２">#REF!</definedName>
    <definedName name="仕様３">#REF!</definedName>
    <definedName name="仕様４">#REF!</definedName>
    <definedName name="仕様７">#REF!</definedName>
    <definedName name="仕様８">#REF!</definedName>
    <definedName name="仕様９">#REF!</definedName>
    <definedName name="史">#N/A</definedName>
    <definedName name="四捨五入" localSheetId="9">#REF!</definedName>
    <definedName name="四捨五入">#REF!</definedName>
    <definedName name="始め1">#N/A</definedName>
    <definedName name="始め2">#N/A</definedName>
    <definedName name="指示書" localSheetId="2">#REF!</definedName>
    <definedName name="指示書" localSheetId="12">#REF!</definedName>
    <definedName name="指示書">#REF!</definedName>
    <definedName name="指示票だよ" localSheetId="2">#REF!</definedName>
    <definedName name="指示票だよ" localSheetId="12">#REF!</definedName>
    <definedName name="指示票だよ" localSheetId="0">#REF!</definedName>
    <definedName name="指示票だよ">#REF!</definedName>
    <definedName name="指定無し">#REF!</definedName>
    <definedName name="支給品材料費">#REF!</definedName>
    <definedName name="支線PRT">#REF!</definedName>
    <definedName name="支柱設置工">#REF!</definedName>
    <definedName name="支柱設置工の番号">#REF!</definedName>
    <definedName name="支保工４．１以下">#REF!</definedName>
    <definedName name="支保工４．１以下の番号">#REF!</definedName>
    <definedName name="施工" localSheetId="2">#REF!</definedName>
    <definedName name="施工" localSheetId="12">#REF!</definedName>
    <definedName name="施工" localSheetId="0">#REF!</definedName>
    <definedName name="施工">#REF!</definedName>
    <definedName name="施工区分" localSheetId="9">#REF!</definedName>
    <definedName name="施工区分">#REF!</definedName>
    <definedName name="施工種別" localSheetId="9">#REF!</definedName>
    <definedName name="施工種別">#REF!</definedName>
    <definedName name="施工単価">#REF!</definedName>
    <definedName name="施設の別" localSheetId="2">#REF!</definedName>
    <definedName name="施設の別" localSheetId="12">#REF!</definedName>
    <definedName name="施設の別" localSheetId="0">#REF!</definedName>
    <definedName name="施設の別">#REF!</definedName>
    <definedName name="枝番">#REF!</definedName>
    <definedName name="枝番2">#REF!</definedName>
    <definedName name="試運転費" localSheetId="2">#REF!</definedName>
    <definedName name="試運転費" localSheetId="12">#REF!</definedName>
    <definedName name="試運転費">#REF!</definedName>
    <definedName name="試運転費_総合試運転費" localSheetId="2">#REF!</definedName>
    <definedName name="試運転費_総合試運転費" localSheetId="12">#REF!</definedName>
    <definedName name="試運転費_総合試運転費">#REF!</definedName>
    <definedName name="試運転費E" localSheetId="2">#REF!</definedName>
    <definedName name="試運転費E" localSheetId="12">#REF!</definedName>
    <definedName name="試運転費E">#REF!</definedName>
    <definedName name="試運転費M" localSheetId="2">#REF!</definedName>
    <definedName name="試運転費M" localSheetId="12">#REF!</definedName>
    <definedName name="試運転費M">#REF!</definedName>
    <definedName name="資材" localSheetId="2">#REF!</definedName>
    <definedName name="資材" localSheetId="12">#REF!</definedName>
    <definedName name="資材">#REF!</definedName>
    <definedName name="資材単価">#REF!</definedName>
    <definedName name="資材単価一覧表">#REF!</definedName>
    <definedName name="資材比較">#REF!</definedName>
    <definedName name="事業損失防止施設費" localSheetId="2">#REF!</definedName>
    <definedName name="事業損失防止施設費" localSheetId="12">#REF!</definedName>
    <definedName name="事業損失防止施設費" localSheetId="0">#REF!</definedName>
    <definedName name="事業損失防止施設費">#REF!</definedName>
    <definedName name="事業費区分" localSheetId="2">#REF!</definedName>
    <definedName name="事業費区分" localSheetId="12">#REF!</definedName>
    <definedName name="事業費区分" localSheetId="5">#N/A</definedName>
    <definedName name="事業費区分" localSheetId="0">#REF!</definedName>
    <definedName name="事業費区分">#REF!</definedName>
    <definedName name="事務所庁舎" localSheetId="9">#REF!</definedName>
    <definedName name="事務所庁舎">#REF!</definedName>
    <definedName name="事例" hidden="1">#REF!</definedName>
    <definedName name="時計" localSheetId="9">#REF!</definedName>
    <definedName name="時計">#REF!</definedName>
    <definedName name="時計設備">#REF!</definedName>
    <definedName name="次帳票名">#REF!</definedName>
    <definedName name="自家発電単価根拠">#REF!</definedName>
    <definedName name="自火報">#REF!</definedName>
    <definedName name="自火報変">#REF!</definedName>
    <definedName name="自電気小計">#REF!</definedName>
    <definedName name="自動" localSheetId="9">#REF!</definedName>
    <definedName name="自動" hidden="1">{"'電灯ｺﾝｾﾝﾄ'!$C$88"}</definedName>
    <definedName name="自動火災">#REF!</definedName>
    <definedName name="自動火災報知設" localSheetId="9">#REF!</definedName>
    <definedName name="自動火災報知設">#REF!</definedName>
    <definedName name="自動火災報知設備">#REF!</definedName>
    <definedName name="自動火災報知設備工事">#REF!</definedName>
    <definedName name="自動車運転工" localSheetId="2">#REF!</definedName>
    <definedName name="自動車運転工" localSheetId="12">#REF!</definedName>
    <definedName name="自動車運転工" localSheetId="9">#REF!</definedName>
    <definedName name="自動車運転工">#REF!</definedName>
    <definedName name="自動制御" localSheetId="2">#REF!</definedName>
    <definedName name="自動制御" localSheetId="12">#REF!</definedName>
    <definedName name="自動制御" localSheetId="5">#N/A</definedName>
    <definedName name="自動制御">#REF!</definedName>
    <definedName name="式">#REF!</definedName>
    <definedName name="七階以上か">#REF!</definedName>
    <definedName name="七尾消防">#REF!</definedName>
    <definedName name="七尾消防１">#REF!</definedName>
    <definedName name="七尾消防２">#REF!</definedName>
    <definedName name="七尾消防３">#REF!</definedName>
    <definedName name="七尾消防４">#REF!</definedName>
    <definedName name="七尾消防５">#REF!</definedName>
    <definedName name="七尾消防６">#REF!</definedName>
    <definedName name="七尾消防７">#REF!</definedName>
    <definedName name="七尾消防８">#REF!</definedName>
    <definedName name="室指数">#REF!</definedName>
    <definedName name="室内">#REF!</definedName>
    <definedName name="質疑">#REF!</definedName>
    <definedName name="質疑回答表紙">#REF!</definedName>
    <definedName name="実験ガス">#REF!</definedName>
    <definedName name="実験電力">#REF!</definedName>
    <definedName name="実験電力設備" localSheetId="9">#REF!</definedName>
    <definedName name="実験電力設備">#REF!</definedName>
    <definedName name="実験電力設備計" localSheetId="9">#REF!</definedName>
    <definedName name="実験電力設備計">#REF!</definedName>
    <definedName name="実行" localSheetId="9">#REF!</definedName>
    <definedName name="実行">#REF!</definedName>
    <definedName name="縞">#REF!</definedName>
    <definedName name="縞2">#REF!</definedName>
    <definedName name="捨コン">#REF!</definedName>
    <definedName name="捨てコン">#REF!</definedName>
    <definedName name="社員種別">#REF!</definedName>
    <definedName name="社名">#REF!</definedName>
    <definedName name="車庫建築">#REF!</definedName>
    <definedName name="車道用フィニッシャ供用日損料">#REF!</definedName>
    <definedName name="車道用フィニッシャ供用日損料の出所">#REF!</definedName>
    <definedName name="車道用小型フィニッシャ供用日損料">#REF!</definedName>
    <definedName name="車道用小型フィニッシャ供用日損料の出所">#REF!</definedName>
    <definedName name="弱電" localSheetId="9">#REF!</definedName>
    <definedName name="弱電">#REF!</definedName>
    <definedName name="弱電設備工事" localSheetId="5">#REF!</definedName>
    <definedName name="弱電設備工事">#REF!</definedName>
    <definedName name="弱電他" localSheetId="9">#REF!</definedName>
    <definedName name="弱電他">#REF!</definedName>
    <definedName name="主機械室">#REF!</definedName>
    <definedName name="主任技師" localSheetId="2">#REF!</definedName>
    <definedName name="主任技師" localSheetId="12">#REF!</definedName>
    <definedName name="主任技師" localSheetId="9">#REF!</definedName>
    <definedName name="主任技師" localSheetId="0">#REF!</definedName>
    <definedName name="主任技師">#REF!</definedName>
    <definedName name="主任技術者" localSheetId="9">#REF!</definedName>
    <definedName name="主任技術者">#REF!</definedName>
    <definedName name="主任地質調査員" localSheetId="2">#REF!</definedName>
    <definedName name="主任地質調査員" localSheetId="12">#REF!</definedName>
    <definedName name="主任地質調査員" localSheetId="9">#REF!</definedName>
    <definedName name="主任地質調査員" localSheetId="0">#REF!</definedName>
    <definedName name="主任地質調査員">#REF!</definedName>
    <definedName name="主要機器１" localSheetId="9">#REF!</definedName>
    <definedName name="主要機器１">#REF!</definedName>
    <definedName name="取壊諸">#REF!</definedName>
    <definedName name="取付管材料" localSheetId="2">#REF!</definedName>
    <definedName name="取付管材料" localSheetId="12">#REF!</definedName>
    <definedName name="取付管材料" localSheetId="0">#REF!</definedName>
    <definedName name="取付管材料">#REF!</definedName>
    <definedName name="取付土工" localSheetId="2">#REF!</definedName>
    <definedName name="取付土工" localSheetId="12">#REF!</definedName>
    <definedName name="取付土工">#REF!</definedName>
    <definedName name="取付舗装" localSheetId="2">#REF!</definedName>
    <definedName name="取付舗装" localSheetId="12">#REF!</definedName>
    <definedName name="取付舗装">#REF!</definedName>
    <definedName name="手元開閉">#REF!</definedName>
    <definedName name="手掻スクリーン" localSheetId="2">#REF!</definedName>
    <definedName name="手掻スクリーン" localSheetId="12">#REF!</definedName>
    <definedName name="手掻スクリーン">#REF!</definedName>
    <definedName name="種範囲">#REF!</definedName>
    <definedName name="種別">#REF!</definedName>
    <definedName name="種別１０">#REF!</definedName>
    <definedName name="種別１１">#REF!</definedName>
    <definedName name="種別１２">#REF!</definedName>
    <definedName name="種別１３">#REF!</definedName>
    <definedName name="種別２">#REF!</definedName>
    <definedName name="種別７">#REF!</definedName>
    <definedName name="種別９">#REF!</definedName>
    <definedName name="種別ﾒﾆｭｰ" localSheetId="2">#REF!</definedName>
    <definedName name="種別ﾒﾆｭｰ" localSheetId="12">#REF!</definedName>
    <definedName name="種別ﾒﾆｭｰ">#REF!</definedName>
    <definedName name="種別‐設">#REF!</definedName>
    <definedName name="種目" localSheetId="9">#REF!</definedName>
    <definedName name="種目">#REF!</definedName>
    <definedName name="種目１" localSheetId="9">#REF!</definedName>
    <definedName name="種目１">#REF!</definedName>
    <definedName name="種目１０" localSheetId="9">#REF!</definedName>
    <definedName name="種目１０">#REF!</definedName>
    <definedName name="種目２" localSheetId="9">#REF!</definedName>
    <definedName name="種目２">#REF!</definedName>
    <definedName name="種目３" localSheetId="9">#REF!</definedName>
    <definedName name="種目３">#REF!</definedName>
    <definedName name="種目４" localSheetId="9">#REF!</definedName>
    <definedName name="種目４">#REF!</definedName>
    <definedName name="種目５" localSheetId="9">#REF!</definedName>
    <definedName name="種目５">#REF!</definedName>
    <definedName name="種目６" localSheetId="9">#REF!</definedName>
    <definedName name="種目６">#REF!</definedName>
    <definedName name="種目７" localSheetId="9">#REF!</definedName>
    <definedName name="種目７">#REF!</definedName>
    <definedName name="種目８" localSheetId="9">#REF!</definedName>
    <definedName name="種目８">#REF!</definedName>
    <definedName name="種目９" localSheetId="9">#REF!</definedName>
    <definedName name="種目９">#REF!</definedName>
    <definedName name="種目エンド">#REF!</definedName>
    <definedName name="種目タイトル">#REF!</definedName>
    <definedName name="種目タイトル2">#REF!</definedName>
    <definedName name="種目印刷">#REF!</definedName>
    <definedName name="種目印刷範囲" localSheetId="9">#REF!</definedName>
    <definedName name="種目印刷範囲">#REF!</definedName>
    <definedName name="種目引継">#REF!</definedName>
    <definedName name="種目改修複写元" localSheetId="9">#REF!</definedName>
    <definedName name="種目改修複写元">#REF!</definedName>
    <definedName name="種目作成">#REF!</definedName>
    <definedName name="種目作成2">#REF!</definedName>
    <definedName name="種目作成3">#REF!</definedName>
    <definedName name="種目作成4">#REF!</definedName>
    <definedName name="種目内訳" localSheetId="9">#REF!</definedName>
    <definedName name="種目内訳">#REF!</definedName>
    <definedName name="種目表題" localSheetId="9">#REF!</definedName>
    <definedName name="種目表題">#REF!</definedName>
    <definedName name="種目複写元" localSheetId="9">#REF!</definedName>
    <definedName name="種目複写元">#REF!</definedName>
    <definedName name="種目別">#REF!</definedName>
    <definedName name="種目別内訳">#N/A</definedName>
    <definedName name="種目別内訳2">#REF!</definedName>
    <definedName name="種類" localSheetId="9">#REF!</definedName>
    <definedName name="種類">#REF!</definedName>
    <definedName name="種類１０">#REF!</definedName>
    <definedName name="種類２">#REF!</definedName>
    <definedName name="種類３">#REF!</definedName>
    <definedName name="種類４">#REF!</definedName>
    <definedName name="種類５">#REF!</definedName>
    <definedName name="種類６">#REF!</definedName>
    <definedName name="種類７">#REF!</definedName>
    <definedName name="種類８">#REF!</definedName>
    <definedName name="種類９">#REF!</definedName>
    <definedName name="受水槽" localSheetId="2">#REF!</definedName>
    <definedName name="受水槽" localSheetId="12">#REF!</definedName>
    <definedName name="受水槽" localSheetId="5">#N/A</definedName>
    <definedName name="受水槽">#REF!</definedName>
    <definedName name="受電" hidden="1">#REF!</definedName>
    <definedName name="受変電">#REF!</definedName>
    <definedName name="受変電設備工事">#REF!</definedName>
    <definedName name="受変電変">#REF!</definedName>
    <definedName name="周辺舗装" localSheetId="2" hidden="1">{"'内訳書'!$A$1:$O$28"}</definedName>
    <definedName name="周辺舗装" localSheetId="12" hidden="1">{"'内訳書'!$A$1:$O$28"}</definedName>
    <definedName name="周辺舗装" localSheetId="5" hidden="1">{"'内訳書'!$A$1:$O$28"}</definedName>
    <definedName name="周辺舗装" localSheetId="0" hidden="1">{"'内訳書'!$A$1:$O$28"}</definedName>
    <definedName name="周辺舗装" hidden="1">{"'内訳書'!$A$1:$O$28"}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#REF!</definedName>
    <definedName name="修正表1">#REF!</definedName>
    <definedName name="拾">#N/A</definedName>
    <definedName name="拾い" localSheetId="2" hidden="1">{"'内訳書'!$A$1:$O$28"}</definedName>
    <definedName name="拾い" localSheetId="12" hidden="1">{"'内訳書'!$A$1:$O$28"}</definedName>
    <definedName name="拾い" localSheetId="5" hidden="1">{"'内訳書'!$A$1:$O$28"}</definedName>
    <definedName name="拾い" localSheetId="0" hidden="1">{"'内訳書'!$A$1:$O$28"}</definedName>
    <definedName name="拾い" hidden="1">{"'内訳書'!$A$1:$O$28"}</definedName>
    <definedName name="拾い書">#REF!</definedName>
    <definedName name="終わり1">#N/A</definedName>
    <definedName name="終わり2">#N/A</definedName>
    <definedName name="終了" localSheetId="2">#REF!</definedName>
    <definedName name="終了" localSheetId="12">#REF!</definedName>
    <definedName name="終了" localSheetId="9">#REF!</definedName>
    <definedName name="終了">#REF!</definedName>
    <definedName name="終了1">#REF!</definedName>
    <definedName name="終了行">#REF!</definedName>
    <definedName name="終了頁">#N/A</definedName>
    <definedName name="集">#REF!</definedName>
    <definedName name="集印刷" localSheetId="2">#REF!</definedName>
    <definedName name="集印刷" localSheetId="12">#REF!</definedName>
    <definedName name="集印刷">#REF!</definedName>
    <definedName name="集計" localSheetId="2">#REF!</definedName>
    <definedName name="集計" localSheetId="9">#REF!</definedName>
    <definedName name="集計">#REF!</definedName>
    <definedName name="集計_k">#REF!</definedName>
    <definedName name="集計2" localSheetId="2">#REF!</definedName>
    <definedName name="集計2" localSheetId="12">#REF!</definedName>
    <definedName name="集計2">#REF!</definedName>
    <definedName name="集計ＴＲ">#REF!</definedName>
    <definedName name="集計関数">#REF!</definedName>
    <definedName name="集計済ｺﾒﾝﾄ" localSheetId="2">#REF!</definedName>
    <definedName name="集計済ｺﾒﾝﾄ" localSheetId="12">#REF!</definedName>
    <definedName name="集計済ｺﾒﾝﾄ">#REF!</definedName>
    <definedName name="集計読込" localSheetId="2">#REF!</definedName>
    <definedName name="集計読込" localSheetId="12">#REF!</definedName>
    <definedName name="集計読込">#REF!</definedName>
    <definedName name="集計表" localSheetId="9">#REF!</definedName>
    <definedName name="集計表">#REF!</definedName>
    <definedName name="集計表_1" localSheetId="2">#REF!</definedName>
    <definedName name="集計表_1" localSheetId="12">#REF!</definedName>
    <definedName name="集計表_1">#REF!</definedName>
    <definedName name="集計表02">#REF!</definedName>
    <definedName name="集水槽" localSheetId="2">#REF!</definedName>
    <definedName name="集水槽" localSheetId="12">#REF!</definedName>
    <definedName name="集水槽">#REF!</definedName>
    <definedName name="集表" localSheetId="2">#REF!</definedName>
    <definedName name="集表" localSheetId="12">#REF!</definedName>
    <definedName name="集表">#REF!</definedName>
    <definedName name="集表題" localSheetId="2">#REF!</definedName>
    <definedName name="集表題" localSheetId="12">#REF!</definedName>
    <definedName name="集表題">#REF!</definedName>
    <definedName name="住所録">#REF!</definedName>
    <definedName name="十和田" localSheetId="12">#REF!</definedName>
    <definedName name="十和田" localSheetId="0">#REF!</definedName>
    <definedName name="十和田">#REF!</definedName>
    <definedName name="重点工事監理項目" hidden="1">{"'内訳書'!$A$1:$O$28"}</definedName>
    <definedName name="重点工事監理項目機械" hidden="1">{"'内訳書'!$A$1:$O$28"}</definedName>
    <definedName name="重複" localSheetId="7">#REF!</definedName>
    <definedName name="重複" localSheetId="8">#REF!</definedName>
    <definedName name="重複">#REF!</definedName>
    <definedName name="重要度" localSheetId="0">#REF!</definedName>
    <definedName name="重要度">#REF!</definedName>
    <definedName name="重量" localSheetId="9">#REF!</definedName>
    <definedName name="重量">#REF!</definedName>
    <definedName name="重量１" localSheetId="9">#REF!</definedName>
    <definedName name="重量１">#REF!</definedName>
    <definedName name="重量割増" localSheetId="9">#REF!</definedName>
    <definedName name="重量割増">#REF!</definedName>
    <definedName name="重量品" localSheetId="9">#REF!</definedName>
    <definedName name="重量品">#REF!</definedName>
    <definedName name="重量品２">#REF!</definedName>
    <definedName name="出力">#REF!</definedName>
    <definedName name="出力ＴＥＧ">#REF!</definedName>
    <definedName name="瞬間湯沸器_掛率">#REF!</definedName>
    <definedName name="竣工日">#REF!</definedName>
    <definedName name="準く">#REF!</definedName>
    <definedName name="準備１">#REF!</definedName>
    <definedName name="準備２">#REF!</definedName>
    <definedName name="準備費" localSheetId="2">#REF!</definedName>
    <definedName name="準備費" localSheetId="12">#REF!</definedName>
    <definedName name="準備費" localSheetId="0">#REF!</definedName>
    <definedName name="準備費">#REF!</definedName>
    <definedName name="準備片付け">#REF!</definedName>
    <definedName name="純工事費">#REF!</definedName>
    <definedName name="純工事費計">#REF!</definedName>
    <definedName name="順位">#REF!,#REF!,#REF!,#REF!,#REF!,#REF!,#REF!,#REF!,#REF!,#REF!</definedName>
    <definedName name="順番">#REF!</definedName>
    <definedName name="処分" localSheetId="2">#REF!</definedName>
    <definedName name="処分" localSheetId="12">#REF!</definedName>
    <definedName name="処分" localSheetId="5">#REF!</definedName>
    <definedName name="処分" localSheetId="0">#REF!</definedName>
    <definedName name="処分">#REF!</definedName>
    <definedName name="処分_8" localSheetId="12">#REF!</definedName>
    <definedName name="処分_8">#REF!</definedName>
    <definedName name="処分費対象額">#REF!</definedName>
    <definedName name="処分費比較" localSheetId="2" hidden="1">#REF!</definedName>
    <definedName name="処分費比較" localSheetId="12" hidden="1">#REF!</definedName>
    <definedName name="処分費比較" localSheetId="5" hidden="1">#REF!</definedName>
    <definedName name="処分費比較" localSheetId="0" hidden="1">#REF!</definedName>
    <definedName name="処分費比較" hidden="1">#REF!</definedName>
    <definedName name="処分費率">#REF!</definedName>
    <definedName name="処理1" localSheetId="9">#REF!</definedName>
    <definedName name="処理1">#REF!</definedName>
    <definedName name="処理A" localSheetId="9">#REF!</definedName>
    <definedName name="処理A">#REF!</definedName>
    <definedName name="処理B" localSheetId="9">#REF!</definedName>
    <definedName name="処理B">#REF!</definedName>
    <definedName name="処理モード">#REF!</definedName>
    <definedName name="初期ﾒﾆｭｰ" localSheetId="2">#REF!</definedName>
    <definedName name="初期ﾒﾆｭｰ" localSheetId="12">#REF!</definedName>
    <definedName name="初期ﾒﾆｭｰ">#REF!</definedName>
    <definedName name="初期入力">#REF!</definedName>
    <definedName name="所有者">#REF!</definedName>
    <definedName name="書込ｾﾙ">#REF!</definedName>
    <definedName name="書込種類１">#REF!</definedName>
    <definedName name="書込種類２">#REF!</definedName>
    <definedName name="書込種類３">#REF!</definedName>
    <definedName name="書込種類４">#REF!</definedName>
    <definedName name="書込種類５">#REF!</definedName>
    <definedName name="諸経費" localSheetId="2">#REF!</definedName>
    <definedName name="諸経費" localSheetId="12">#REF!</definedName>
    <definedName name="諸経費" localSheetId="9">#REF!</definedName>
    <definedName name="諸経費" localSheetId="5">#N/A</definedName>
    <definedName name="諸経費">#REF!</definedName>
    <definedName name="諸経費_8" localSheetId="12">#REF!</definedName>
    <definedName name="諸経費_8">#REF!</definedName>
    <definedName name="諸経費計" localSheetId="9">#REF!</definedName>
    <definedName name="諸経費計">#REF!</definedName>
    <definedName name="諸経費追" localSheetId="9">#REF!</definedName>
    <definedName name="諸経費追">#REF!</definedName>
    <definedName name="諸経費率">#REF!</definedName>
    <definedName name="諸雑費率">#REF!</definedName>
    <definedName name="助手">#REF!</definedName>
    <definedName name="小運搬費手元" localSheetId="2">#REF!</definedName>
    <definedName name="小運搬費手元" localSheetId="12">#REF!</definedName>
    <definedName name="小運搬費手元" localSheetId="9">#REF!</definedName>
    <definedName name="小運搬費手元" localSheetId="0">#REF!</definedName>
    <definedName name="小運搬費手元">#REF!</definedName>
    <definedName name="小科目一般複写元" localSheetId="9">#REF!</definedName>
    <definedName name="小科目一般複写元">#REF!</definedName>
    <definedName name="小科目複写元" localSheetId="9">#REF!</definedName>
    <definedName name="小科目複写元">#REF!</definedName>
    <definedName name="小額割増費">#REF!</definedName>
    <definedName name="小型フィニッシャ運転工舗装">#REF!</definedName>
    <definedName name="小型フィニッシャ運転工舗装の番号">#REF!</definedName>
    <definedName name="小計">#REF!</definedName>
    <definedName name="小計1">#REF!</definedName>
    <definedName name="小計１３" localSheetId="9">#REF!</definedName>
    <definedName name="小計１３">#REF!</definedName>
    <definedName name="小計１３２" localSheetId="9">#REF!</definedName>
    <definedName name="小計１３２">#REF!</definedName>
    <definedName name="小計１８" localSheetId="9">#REF!</definedName>
    <definedName name="小計１８">#REF!</definedName>
    <definedName name="小計１８２" localSheetId="9">#REF!</definedName>
    <definedName name="小計１８２">#REF!</definedName>
    <definedName name="小計１９" localSheetId="9">#REF!</definedName>
    <definedName name="小計１９">#REF!</definedName>
    <definedName name="小計１９２" localSheetId="9">#REF!</definedName>
    <definedName name="小計１９２">#REF!</definedName>
    <definedName name="小計2">#REF!</definedName>
    <definedName name="小計２１" localSheetId="9">#REF!</definedName>
    <definedName name="小計２１">#REF!</definedName>
    <definedName name="小計２１２" localSheetId="9">#REF!</definedName>
    <definedName name="小計２１２">#REF!</definedName>
    <definedName name="小計３" localSheetId="9">#REF!</definedName>
    <definedName name="小計３">#REF!</definedName>
    <definedName name="小計３２" localSheetId="9">#REF!</definedName>
    <definedName name="小計３２">#REF!</definedName>
    <definedName name="小計４" localSheetId="9">#REF!</definedName>
    <definedName name="小計４">#REF!</definedName>
    <definedName name="小計４２" localSheetId="9">#REF!</definedName>
    <definedName name="小計４２">#REF!</definedName>
    <definedName name="小計5">#REF!</definedName>
    <definedName name="小計6">#REF!</definedName>
    <definedName name="小計７" localSheetId="9">#REF!</definedName>
    <definedName name="小計７">#REF!</definedName>
    <definedName name="小計７２" localSheetId="9">#REF!</definedName>
    <definedName name="小計７２">#REF!</definedName>
    <definedName name="小口径塩ビ桝">#REF!</definedName>
    <definedName name="小口径人孔" hidden="1">{#N/A,#N/A,TRUE,"本工事費内訳表";#N/A,#N/A,TRUE,"A";#N/A,#N/A,TRUE,"B"}</definedName>
    <definedName name="小枝">#REF!</definedName>
    <definedName name="小小科目一般複写元" localSheetId="9">#REF!</definedName>
    <definedName name="小小科目一般複写元">#REF!</definedName>
    <definedName name="小小科目複写元" localSheetId="9">#REF!</definedName>
    <definedName name="小小科目複写元">#REF!</definedName>
    <definedName name="小配管弁類計" localSheetId="2">#REF!</definedName>
    <definedName name="小配管弁類計" localSheetId="12">#REF!</definedName>
    <definedName name="小配管弁類計">#REF!</definedName>
    <definedName name="小物単価">#REF!</definedName>
    <definedName name="小梁" localSheetId="2">#REF!</definedName>
    <definedName name="小梁" localSheetId="12">#REF!</definedName>
    <definedName name="小梁" localSheetId="0">#REF!</definedName>
    <definedName name="小梁">#REF!</definedName>
    <definedName name="少項再入力">#REF!</definedName>
    <definedName name="少項入力">#REF!</definedName>
    <definedName name="少項入力終">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づけ">#REF!</definedName>
    <definedName name="床暖">#REF!</definedName>
    <definedName name="床暖房">#REF!</definedName>
    <definedName name="床暖房変">#REF!</definedName>
    <definedName name="昇降" localSheetId="2">#REF!</definedName>
    <definedName name="昇降" localSheetId="12">#REF!</definedName>
    <definedName name="昇降">#REF!</definedName>
    <definedName name="昇降仮">#REF!</definedName>
    <definedName name="昇降機" hidden="1">#REF!</definedName>
    <definedName name="昇降機工事" localSheetId="2">#REF!</definedName>
    <definedName name="昇降機工事" localSheetId="12">#REF!</definedName>
    <definedName name="昇降機工事">#REF!</definedName>
    <definedName name="昇降諸">#REF!</definedName>
    <definedName name="消したい" hidden="1">{"'総括'!$C$10:$F$28"}</definedName>
    <definedName name="消火">#REF!</definedName>
    <definedName name="消火ｋ">#REF!</definedName>
    <definedName name="消火小計">#REF!</definedName>
    <definedName name="消火設備" localSheetId="2">#REF!</definedName>
    <definedName name="消火設備" localSheetId="12">#REF!</definedName>
    <definedName name="消火設備" localSheetId="5">#REF!</definedName>
    <definedName name="消火設備">#REF!</definedName>
    <definedName name="消火栓">#REF!</definedName>
    <definedName name="消火変">#REF!</definedName>
    <definedName name="消去" localSheetId="2">#REF!</definedName>
    <definedName name="消去" localSheetId="12">#REF!</definedName>
    <definedName name="消去" localSheetId="0">#REF!</definedName>
    <definedName name="消去">#REF!</definedName>
    <definedName name="消去1" localSheetId="9">#REF!</definedName>
    <definedName name="消去1">#REF!</definedName>
    <definedName name="消去2" localSheetId="9">#REF!</definedName>
    <definedName name="消去2">#REF!</definedName>
    <definedName name="消毒槽" localSheetId="2">#REF!</definedName>
    <definedName name="消毒槽" localSheetId="12">#REF!</definedName>
    <definedName name="消毒槽" localSheetId="5">#N/A</definedName>
    <definedName name="消毒槽">#REF!</definedName>
    <definedName name="消波細目">"フォーム 1"</definedName>
    <definedName name="消費">#N/A</definedName>
    <definedName name="消費税">#N/A</definedName>
    <definedName name="消費税式">#REF!</definedName>
    <definedName name="消費税相当額" localSheetId="2">#REF!</definedName>
    <definedName name="消費税相当額" localSheetId="12">#REF!</definedName>
    <definedName name="消費税相当額" localSheetId="9">#REF!</definedName>
    <definedName name="消費税相当額" localSheetId="0">#REF!</definedName>
    <definedName name="消費税相当額">#REF!</definedName>
    <definedName name="消費税等相当額" localSheetId="2">#REF!</definedName>
    <definedName name="消費税等相当額" localSheetId="12">#REF!</definedName>
    <definedName name="消費税等相当額" localSheetId="0">#REF!</definedName>
    <definedName name="消費税等相当額">#REF!</definedName>
    <definedName name="消費税率" localSheetId="9">#REF!</definedName>
    <definedName name="消費税率">#REF!</definedName>
    <definedName name="消防" localSheetId="9">#REF!</definedName>
    <definedName name="消防">#REF!</definedName>
    <definedName name="消防合同庁舎" localSheetId="2">#REF!</definedName>
    <definedName name="消防合同庁舎" localSheetId="12">#REF!</definedName>
    <definedName name="消防合同庁舎" localSheetId="0">#REF!</definedName>
    <definedName name="消防合同庁舎">#REF!</definedName>
    <definedName name="消防庁舎" localSheetId="9">#REF!</definedName>
    <definedName name="消防庁舎">#REF!</definedName>
    <definedName name="消耗品雑材料率">#REF!</definedName>
    <definedName name="焼却炉">#REF!</definedName>
    <definedName name="照度計算" localSheetId="2">#REF!</definedName>
    <definedName name="照度計算" localSheetId="12">#REF!</definedName>
    <definedName name="照度計算" localSheetId="0">#REF!</definedName>
    <definedName name="照度計算">#REF!</definedName>
    <definedName name="照明" hidden="1">#REF!</definedName>
    <definedName name="照明器具" localSheetId="9">#REF!</definedName>
    <definedName name="照明器具">#REF!</definedName>
    <definedName name="照明器具変">#REF!</definedName>
    <definedName name="照明形状" localSheetId="9">#REF!</definedName>
    <definedName name="照明形状">#REF!</definedName>
    <definedName name="照明設備" localSheetId="9">#REF!</definedName>
    <definedName name="照明設備">#REF!</definedName>
    <definedName name="照明設備計" localSheetId="9">#REF!</definedName>
    <definedName name="照明設備計">#REF!</definedName>
    <definedName name="省単１" localSheetId="2">#REF!</definedName>
    <definedName name="省単１" localSheetId="12">#REF!</definedName>
    <definedName name="省単１" localSheetId="0">#REF!</definedName>
    <definedName name="省単１">#REF!</definedName>
    <definedName name="硝子工" localSheetId="2">#REF!</definedName>
    <definedName name="硝子工" localSheetId="12">#REF!</definedName>
    <definedName name="硝子工" localSheetId="9">#REF!</definedName>
    <definedName name="硝子工" localSheetId="0">#REF!</definedName>
    <definedName name="硝子工">#REF!</definedName>
    <definedName name="詳細初め">#REF!</definedName>
    <definedName name="上3下4">#REF!</definedName>
    <definedName name="上位3桁">#REF!</definedName>
    <definedName name="上下3桁">#REF!</definedName>
    <definedName name="上限値M" localSheetId="2">#REF!</definedName>
    <definedName name="上限値M" localSheetId="12">#REF!</definedName>
    <definedName name="上限値M" localSheetId="0">#REF!</definedName>
    <definedName name="上限値M">#REF!</definedName>
    <definedName name="上限値O" localSheetId="2">#REF!</definedName>
    <definedName name="上限値O" localSheetId="12">#REF!</definedName>
    <definedName name="上限値O">#REF!</definedName>
    <definedName name="上限値P" localSheetId="2">#REF!</definedName>
    <definedName name="上限値P" localSheetId="12">#REF!</definedName>
    <definedName name="上限値P">#REF!</definedName>
    <definedName name="上限値仮" localSheetId="2">#REF!</definedName>
    <definedName name="上限値仮" localSheetId="12">#REF!</definedName>
    <definedName name="上限値仮">#REF!</definedName>
    <definedName name="上限値共" localSheetId="2">#REF!</definedName>
    <definedName name="上限値共" localSheetId="12">#REF!</definedName>
    <definedName name="上限値共">#REF!</definedName>
    <definedName name="上限値現" localSheetId="2">#REF!</definedName>
    <definedName name="上限値現" localSheetId="12">#REF!</definedName>
    <definedName name="上限値現">#REF!</definedName>
    <definedName name="上限値設" localSheetId="2">#REF!</definedName>
    <definedName name="上限値設" localSheetId="12">#REF!</definedName>
    <definedName name="上限値設">#REF!</definedName>
    <definedName name="上限値般" localSheetId="2">#REF!</definedName>
    <definedName name="上限値般" localSheetId="12">#REF!</definedName>
    <definedName name="上限値般">#REF!</definedName>
    <definedName name="上水設備">#REF!</definedName>
    <definedName name="上層">#REF!</definedName>
    <definedName name="上層路盤工３０の１０">#REF!</definedName>
    <definedName name="上層路盤工３０の１０の番号">#REF!</definedName>
    <definedName name="上層路盤工３０の２０">#REF!</definedName>
    <definedName name="上層路盤工３０の２０の番号">#REF!</definedName>
    <definedName name="上窓選択">#REF!</definedName>
    <definedName name="上部細目">"フォーム 1"</definedName>
    <definedName name="乗りいれ">#REF!</definedName>
    <definedName name="乗率">#REF!</definedName>
    <definedName name="城北3" hidden="1">{#N/A,#N/A,FALSE,"EDIT_W"}</definedName>
    <definedName name="城北4" hidden="1">{#N/A,#N/A,FALSE,"EDIT_W"}</definedName>
    <definedName name="城北5" hidden="1">{#N/A,#N/A,FALSE,"EDIT_W"}</definedName>
    <definedName name="城北6" hidden="1">{#N/A,#N/A,FALSE,"EDIT_W"}</definedName>
    <definedName name="城北7" hidden="1">{#N/A,#N/A,FALSE,"EDIT_W"}</definedName>
    <definedName name="城北8" hidden="1">{#N/A,#N/A,FALSE,"EDIT_W"}</definedName>
    <definedName name="場外ｻｲﾄ" localSheetId="9">#REF!</definedName>
    <definedName name="場外ｻｲﾄ">#REF!</definedName>
    <definedName name="場所打杭">#N/A</definedName>
    <definedName name="場内整地工" localSheetId="2">#REF!</definedName>
    <definedName name="場内整地工" localSheetId="12">#REF!</definedName>
    <definedName name="場内整地工" localSheetId="5">#N/A</definedName>
    <definedName name="場内整地工">#REF!</definedName>
    <definedName name="場内整備" localSheetId="2">#REF!</definedName>
    <definedName name="場内整備" localSheetId="12">#REF!</definedName>
    <definedName name="場内整備" localSheetId="5">#N/A</definedName>
    <definedName name="場内整備">#REF!</definedName>
    <definedName name="場内配管高率" localSheetId="2">#REF!</definedName>
    <definedName name="場内配管高率" localSheetId="12">#REF!</definedName>
    <definedName name="場内配管高率" localSheetId="5">#N/A</definedName>
    <definedName name="場内配管高率">#REF!</definedName>
    <definedName name="場内配管低率" localSheetId="2">#REF!</definedName>
    <definedName name="場内配管低率" localSheetId="12">#REF!</definedName>
    <definedName name="場内配管低率" localSheetId="5">#N/A</definedName>
    <definedName name="場内配管低率">#REF!</definedName>
    <definedName name="情報１">#REF!</definedName>
    <definedName name="情報１０">#REF!</definedName>
    <definedName name="情報１１">#REF!</definedName>
    <definedName name="情報１２">#REF!</definedName>
    <definedName name="情報１３">#REF!</definedName>
    <definedName name="情報１４">#REF!</definedName>
    <definedName name="情報１５">#REF!</definedName>
    <definedName name="情報２">#REF!</definedName>
    <definedName name="情報３">#REF!</definedName>
    <definedName name="情報４">#REF!</definedName>
    <definedName name="情報５">#REF!</definedName>
    <definedName name="情報６">#REF!</definedName>
    <definedName name="情報７">#REF!</definedName>
    <definedName name="情報８">#REF!</definedName>
    <definedName name="情報９">#REF!</definedName>
    <definedName name="情報金１">#REF!</definedName>
    <definedName name="情報金１０">#REF!</definedName>
    <definedName name="情報金１１">#REF!</definedName>
    <definedName name="情報金１２">#REF!</definedName>
    <definedName name="情報金１３">#REF!</definedName>
    <definedName name="情報金１４">#REF!</definedName>
    <definedName name="情報金１５">#REF!</definedName>
    <definedName name="情報金２">#REF!</definedName>
    <definedName name="情報金３">#REF!</definedName>
    <definedName name="情報金４">#REF!</definedName>
    <definedName name="情報金５">#REF!</definedName>
    <definedName name="情報金６">#REF!</definedName>
    <definedName name="情報金７">#REF!</definedName>
    <definedName name="情報金８">#REF!</definedName>
    <definedName name="情報金９">#REF!</definedName>
    <definedName name="情報計" localSheetId="9">#REF!</definedName>
    <definedName name="情報計">#REF!</definedName>
    <definedName name="情報処理設備">#REF!</definedName>
    <definedName name="情報通信外線計" localSheetId="9">#REF!</definedName>
    <definedName name="情報通信外線計">#REF!</definedName>
    <definedName name="情報通信設備" localSheetId="9">#REF!</definedName>
    <definedName name="情報通信設備">#REF!</definedName>
    <definedName name="情報通信設備計" localSheetId="9">#REF!</definedName>
    <definedName name="情報通信設備計">#REF!</definedName>
    <definedName name="情報伝送設備計" localSheetId="9">#REF!</definedName>
    <definedName name="情報伝送設備計">#REF!</definedName>
    <definedName name="情報用機器架台">#REF!</definedName>
    <definedName name="情報用配管設備工事">#REF!</definedName>
    <definedName name="条件" localSheetId="2">#REF!</definedName>
    <definedName name="条件" localSheetId="5">#REF!</definedName>
    <definedName name="条件">#REF!</definedName>
    <definedName name="浄化">#REF!</definedName>
    <definedName name="浄化槽" localSheetId="2">#REF!</definedName>
    <definedName name="浄化槽" localSheetId="5">#N/A</definedName>
    <definedName name="浄化槽">#REF!</definedName>
    <definedName name="浄化槽2" localSheetId="9">#REF!</definedName>
    <definedName name="浄化槽2">#REF!</definedName>
    <definedName name="浄化槽工事" localSheetId="12">#REF!</definedName>
    <definedName name="浄化槽工事" localSheetId="0">#REF!</definedName>
    <definedName name="浄化槽工事">#REF!</definedName>
    <definedName name="浄化槽変">#REF!</definedName>
    <definedName name="蒸気">#REF!</definedName>
    <definedName name="職種">#REF!</definedName>
    <definedName name="職種No">#REF!</definedName>
    <definedName name="伸縮可とう管設置工５００">#REF!</definedName>
    <definedName name="伸縮可とう管設置工５００の番号">#REF!</definedName>
    <definedName name="伸縮可とう管設置工６００">#REF!</definedName>
    <definedName name="審査">#N/A</definedName>
    <definedName name="振動コンパクタ供用日損料">#REF!</definedName>
    <definedName name="振動コンパクタ供用日損料の出所">#REF!</definedName>
    <definedName name="振動ローラ_搭乗式ｺﾝﾊﾞｲﾝﾄﾞ型_3_4ｔ">#REF!</definedName>
    <definedName name="振動ローラハンドガイド時間損料">#REF!</definedName>
    <definedName name="振動ローラハンドガイド時間損料の出所">#REF!</definedName>
    <definedName name="振動ローラ運転工舗装">#REF!</definedName>
    <definedName name="振動ローラ運転工舗装の番号">#REF!</definedName>
    <definedName name="振動ローラ運転工埋戻ハンド日">#REF!</definedName>
    <definedName name="振動ローラ運転工埋戻ハンド日の番号">#REF!</definedName>
    <definedName name="振動ローラ運転工路盤">#REF!</definedName>
    <definedName name="振動ローラ運転工路盤の番号">#REF!</definedName>
    <definedName name="振動ローラ供用日損料">#REF!</definedName>
    <definedName name="振動ローラ供用日損料の出所">#REF!</definedName>
    <definedName name="振動ローラ時間損料">#REF!</definedName>
    <definedName name="振動ローラ時間損料の出所">#REF!</definedName>
    <definedName name="新Ｃ15Ｚ">#REF!</definedName>
    <definedName name="新安全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新営" localSheetId="2">#REF!</definedName>
    <definedName name="新営" localSheetId="0">#REF!</definedName>
    <definedName name="新営">#REF!</definedName>
    <definedName name="新屋町">#REF!</definedName>
    <definedName name="新潟コンクリート工" localSheetId="12">#REF!</definedName>
    <definedName name="新潟コンクリート工" localSheetId="9">#REF!</definedName>
    <definedName name="新潟コンクリート工" localSheetId="0">#REF!</definedName>
    <definedName name="新潟コンクリート工">#REF!</definedName>
    <definedName name="新潟サッシュ工" localSheetId="12">#REF!</definedName>
    <definedName name="新潟サッシュ工" localSheetId="9">#REF!</definedName>
    <definedName name="新潟サッシュ工" localSheetId="0">#REF!</definedName>
    <definedName name="新潟サッシュ工">#REF!</definedName>
    <definedName name="新潟シーリング工" localSheetId="12">#REF!</definedName>
    <definedName name="新潟シーリング工" localSheetId="9">#REF!</definedName>
    <definedName name="新潟シーリング工" localSheetId="0">#REF!</definedName>
    <definedName name="新潟シーリング工">#REF!</definedName>
    <definedName name="新潟タイル工" localSheetId="12">#REF!</definedName>
    <definedName name="新潟タイル工" localSheetId="9">#REF!</definedName>
    <definedName name="新潟タイル工" localSheetId="0">#REF!</definedName>
    <definedName name="新潟タイル工">#REF!</definedName>
    <definedName name="新潟ダクト工" localSheetId="12">#REF!</definedName>
    <definedName name="新潟ダクト工" localSheetId="9">#REF!</definedName>
    <definedName name="新潟ダクト工" localSheetId="0">#REF!</definedName>
    <definedName name="新潟ダクト工">#REF!</definedName>
    <definedName name="新潟屋根葺工" localSheetId="12">#REF!</definedName>
    <definedName name="新潟屋根葺工" localSheetId="9">#REF!</definedName>
    <definedName name="新潟屋根葺工" localSheetId="0">#REF!</definedName>
    <definedName name="新潟屋根葺工">#REF!</definedName>
    <definedName name="新潟各種手元" localSheetId="12">#REF!</definedName>
    <definedName name="新潟各種手元" localSheetId="9">#REF!</definedName>
    <definedName name="新潟各種手元" localSheetId="0">#REF!</definedName>
    <definedName name="新潟各種手元">#REF!</definedName>
    <definedName name="新潟各種助手" localSheetId="12">#REF!</definedName>
    <definedName name="新潟各種助手" localSheetId="9">#REF!</definedName>
    <definedName name="新潟各種助手" localSheetId="0">#REF!</definedName>
    <definedName name="新潟各種助手">#REF!</definedName>
    <definedName name="新潟機械運転工" localSheetId="12">#REF!</definedName>
    <definedName name="新潟機械運転工" localSheetId="9">#REF!</definedName>
    <definedName name="新潟機械運転工" localSheetId="0">#REF!</definedName>
    <definedName name="新潟機械運転工">#REF!</definedName>
    <definedName name="新潟機械設備工" localSheetId="12">#REF!</definedName>
    <definedName name="新潟機械設備工" localSheetId="9">#REF!</definedName>
    <definedName name="新潟機械設備工" localSheetId="0">#REF!</definedName>
    <definedName name="新潟機械設備工">#REF!</definedName>
    <definedName name="新潟型枠工" localSheetId="12">#REF!</definedName>
    <definedName name="新潟型枠工" localSheetId="9">#REF!</definedName>
    <definedName name="新潟型枠工" localSheetId="0">#REF!</definedName>
    <definedName name="新潟型枠工">#REF!</definedName>
    <definedName name="新潟軽作業員" localSheetId="12">#REF!</definedName>
    <definedName name="新潟軽作業員" localSheetId="9">#REF!</definedName>
    <definedName name="新潟軽作業員" localSheetId="0">#REF!</definedName>
    <definedName name="新潟軽作業員">#REF!</definedName>
    <definedName name="新潟建築ブロック・レンガ工" localSheetId="12">#REF!</definedName>
    <definedName name="新潟建築ブロック・レンガ工" localSheetId="9">#REF!</definedName>
    <definedName name="新潟建築ブロック・レンガ工" localSheetId="0">#REF!</definedName>
    <definedName name="新潟建築ブロック・レンガ工">#REF!</definedName>
    <definedName name="新潟交通警備員" localSheetId="12">#REF!</definedName>
    <definedName name="新潟交通警備員" localSheetId="9">#REF!</definedName>
    <definedName name="新潟交通警備員" localSheetId="0">#REF!</definedName>
    <definedName name="新潟交通警備員">#REF!</definedName>
    <definedName name="新潟左官工" localSheetId="12">#REF!</definedName>
    <definedName name="新潟左官工" localSheetId="9">#REF!</definedName>
    <definedName name="新潟左官工" localSheetId="0">#REF!</definedName>
    <definedName name="新潟左官工">#REF!</definedName>
    <definedName name="新潟左官手元" localSheetId="12">#REF!</definedName>
    <definedName name="新潟左官手元" localSheetId="9">#REF!</definedName>
    <definedName name="新潟左官手元" localSheetId="0">#REF!</definedName>
    <definedName name="新潟左官手元">#REF!</definedName>
    <definedName name="新潟自動車運転工" localSheetId="12">#REF!</definedName>
    <definedName name="新潟自動車運転工" localSheetId="9">#REF!</definedName>
    <definedName name="新潟自動車運転工" localSheetId="0">#REF!</definedName>
    <definedName name="新潟自動車運転工">#REF!</definedName>
    <definedName name="新潟小運搬費手元" localSheetId="12">#REF!</definedName>
    <definedName name="新潟小運搬費手元" localSheetId="9">#REF!</definedName>
    <definedName name="新潟小運搬費手元" localSheetId="0">#REF!</definedName>
    <definedName name="新潟小運搬費手元">#REF!</definedName>
    <definedName name="新潟硝子工" localSheetId="12">#REF!</definedName>
    <definedName name="新潟硝子工" localSheetId="9">#REF!</definedName>
    <definedName name="新潟硝子工" localSheetId="0">#REF!</definedName>
    <definedName name="新潟硝子工">#REF!</definedName>
    <definedName name="新潟世話人" localSheetId="12">#REF!</definedName>
    <definedName name="新潟世話人" localSheetId="9">#REF!</definedName>
    <definedName name="新潟世話人" localSheetId="0">#REF!</definedName>
    <definedName name="新潟世話人">#REF!</definedName>
    <definedName name="新潟石工" localSheetId="12">#REF!</definedName>
    <definedName name="新潟石工" localSheetId="9">#REF!</definedName>
    <definedName name="新潟石工" localSheetId="0">#REF!</definedName>
    <definedName name="新潟石工">#REF!</definedName>
    <definedName name="新潟大工" localSheetId="12">#REF!</definedName>
    <definedName name="新潟大工" localSheetId="9">#REF!</definedName>
    <definedName name="新潟大工" localSheetId="0">#REF!</definedName>
    <definedName name="新潟大工">#REF!</definedName>
    <definedName name="新潟鉄筋工" localSheetId="12">#REF!</definedName>
    <definedName name="新潟鉄筋工" localSheetId="9">#REF!</definedName>
    <definedName name="新潟鉄筋工" localSheetId="0">#REF!</definedName>
    <definedName name="新潟鉄筋工">#REF!</definedName>
    <definedName name="新潟鉄骨工" localSheetId="12">#REF!</definedName>
    <definedName name="新潟鉄骨工" localSheetId="9">#REF!</definedName>
    <definedName name="新潟鉄骨工" localSheetId="0">#REF!</definedName>
    <definedName name="新潟鉄骨工">#REF!</definedName>
    <definedName name="新潟電工" localSheetId="12">#REF!</definedName>
    <definedName name="新潟電工" localSheetId="9">#REF!</definedName>
    <definedName name="新潟電工" localSheetId="0">#REF!</definedName>
    <definedName name="新潟電工">#REF!</definedName>
    <definedName name="新潟塗装工" localSheetId="12">#REF!</definedName>
    <definedName name="新潟塗装工" localSheetId="9">#REF!</definedName>
    <definedName name="新潟塗装工" localSheetId="0">#REF!</definedName>
    <definedName name="新潟塗装工">#REF!</definedName>
    <definedName name="新潟土工" localSheetId="12">#REF!</definedName>
    <definedName name="新潟土工" localSheetId="9">#REF!</definedName>
    <definedName name="新潟土工" localSheetId="0">#REF!</definedName>
    <definedName name="新潟土工">#REF!</definedName>
    <definedName name="新潟特殊作業員" localSheetId="12">#REF!</definedName>
    <definedName name="新潟特殊作業員" localSheetId="9">#REF!</definedName>
    <definedName name="新潟特殊作業員" localSheetId="0">#REF!</definedName>
    <definedName name="新潟特殊作業員">#REF!</definedName>
    <definedName name="新潟鳶工" localSheetId="12">#REF!</definedName>
    <definedName name="新潟鳶工" localSheetId="9">#REF!</definedName>
    <definedName name="新潟鳶工" localSheetId="0">#REF!</definedName>
    <definedName name="新潟鳶工">#REF!</definedName>
    <definedName name="新潟内外装工" localSheetId="12">#REF!</definedName>
    <definedName name="新潟内外装工" localSheetId="9">#REF!</definedName>
    <definedName name="新潟内外装工" localSheetId="0">#REF!</definedName>
    <definedName name="新潟内外装工">#REF!</definedName>
    <definedName name="新潟配管工" localSheetId="12">#REF!</definedName>
    <definedName name="新潟配管工" localSheetId="9">#REF!</definedName>
    <definedName name="新潟配管工" localSheetId="0">#REF!</definedName>
    <definedName name="新潟配管工">#REF!</definedName>
    <definedName name="新潟板金工" localSheetId="12">#REF!</definedName>
    <definedName name="新潟板金工" localSheetId="9">#REF!</definedName>
    <definedName name="新潟板金工" localSheetId="0">#REF!</definedName>
    <definedName name="新潟板金工">#REF!</definedName>
    <definedName name="新潟普通作業員" localSheetId="12">#REF!</definedName>
    <definedName name="新潟普通作業員" localSheetId="9">#REF!</definedName>
    <definedName name="新潟普通作業員" localSheetId="0">#REF!</definedName>
    <definedName name="新潟普通作業員">#REF!</definedName>
    <definedName name="新潟保温">#N/A</definedName>
    <definedName name="新潟保温工" localSheetId="12">#REF!</definedName>
    <definedName name="新潟保温工" localSheetId="9">#REF!</definedName>
    <definedName name="新潟保温工" localSheetId="0">#REF!</definedName>
    <definedName name="新潟保温工">#REF!</definedName>
    <definedName name="新潟防水工" localSheetId="12">#REF!</definedName>
    <definedName name="新潟防水工" localSheetId="9">#REF!</definedName>
    <definedName name="新潟防水工" localSheetId="0">#REF!</definedName>
    <definedName name="新潟防水工">#REF!</definedName>
    <definedName name="新潟木製建具工" localSheetId="12">#REF!</definedName>
    <definedName name="新潟木製建具工" localSheetId="9">#REF!</definedName>
    <definedName name="新潟木製建具工" localSheetId="0">#REF!</definedName>
    <definedName name="新潟木製建具工">#REF!</definedName>
    <definedName name="新潟溶接工" localSheetId="12">#REF!</definedName>
    <definedName name="新潟溶接工" localSheetId="9">#REF!</definedName>
    <definedName name="新潟溶接工" localSheetId="0">#REF!</definedName>
    <definedName name="新潟溶接工">#REF!</definedName>
    <definedName name="新潟斫り工" localSheetId="12">#REF!</definedName>
    <definedName name="新潟斫り工" localSheetId="9">#REF!</definedName>
    <definedName name="新潟斫り工" localSheetId="0">#REF!</definedName>
    <definedName name="新潟斫り工">#REF!</definedName>
    <definedName name="新規保存">#REF!</definedName>
    <definedName name="新細目" localSheetId="9">#REF!</definedName>
    <definedName name="新細目">#REF!</definedName>
    <definedName name="新重力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新設" hidden="1">#REF!</definedName>
    <definedName name="新設建具" localSheetId="2">#REF!</definedName>
    <definedName name="新設建具" localSheetId="12">#REF!</definedName>
    <definedName name="新設建具" localSheetId="0">#REF!</definedName>
    <definedName name="新設建具">#REF!</definedName>
    <definedName name="新設撤去">#REF!</definedName>
    <definedName name="新単位数量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新単価">#REF!</definedName>
    <definedName name="新築工事" localSheetId="2">#REF!</definedName>
    <definedName name="新築工事" localSheetId="12">#REF!</definedName>
    <definedName name="新築工事" localSheetId="5">#N/A</definedName>
    <definedName name="新築工事" localSheetId="0">#REF!</definedName>
    <definedName name="新築工事">#REF!</definedName>
    <definedName name="新築工事処分費" localSheetId="2" hidden="1">{"'内訳書'!$A$1:$O$28"}</definedName>
    <definedName name="新築工事処分費" localSheetId="12" hidden="1">{"'内訳書'!$A$1:$O$28"}</definedName>
    <definedName name="新築工事処分費" localSheetId="9" hidden="1">{"'内訳書'!$A$1:$O$28"}</definedName>
    <definedName name="新築工事処分費" localSheetId="5" hidden="1">{"'内訳書'!$A$1:$O$28"}</definedName>
    <definedName name="新築工事処分費" localSheetId="0" hidden="1">{"'内訳書'!$A$1:$O$28"}</definedName>
    <definedName name="新築工事処分費" hidden="1">{"'内訳書'!$A$1:$O$28"}</definedName>
    <definedName name="新中科目" localSheetId="9">#REF!</definedName>
    <definedName name="新中科目">#REF!</definedName>
    <definedName name="森" hidden="1">{#N/A,#N/A,TRUE,"本工事費内訳表";#N/A,#N/A,TRUE,"A";#N/A,#N/A,TRUE,"B"}</definedName>
    <definedName name="浸透桝">#REF!</definedName>
    <definedName name="深さ" localSheetId="2">#REF!</definedName>
    <definedName name="深さ" localSheetId="12">#REF!</definedName>
    <definedName name="深さ" localSheetId="5">#REF!</definedName>
    <definedName name="深さ">#REF!</definedName>
    <definedName name="深さ2" localSheetId="2">#REF!</definedName>
    <definedName name="深さ2" localSheetId="12">#REF!</definedName>
    <definedName name="深さ2" localSheetId="5">#REF!</definedName>
    <definedName name="深さ2">#REF!</definedName>
    <definedName name="申請費">#REF!</definedName>
    <definedName name="申請費計">#REF!</definedName>
    <definedName name="真空">#REF!</definedName>
    <definedName name="人感センサー">#REF!</definedName>
    <definedName name="人研無筋">#REF!</definedName>
    <definedName name="人研有筋">#REF!</definedName>
    <definedName name="人孔設置工" localSheetId="2">#REF!</definedName>
    <definedName name="人孔設置工" localSheetId="5">#N/A</definedName>
    <definedName name="人孔設置工">#REF!</definedName>
    <definedName name="人孔舗装" hidden="1">#REF!</definedName>
    <definedName name="人工">#REF!</definedName>
    <definedName name="人工集計２" hidden="1">{"'内訳書'!$A$1:$O$28"}</definedName>
    <definedName name="人工単価" localSheetId="9">#REF!</definedName>
    <definedName name="人工単価">#REF!</definedName>
    <definedName name="人力掘削工床掘">#REF!</definedName>
    <definedName name="人力掘削工床掘の番号">#REF!</definedName>
    <definedName name="人力掘削深">#REF!</definedName>
    <definedName name="人力掘削量">#REF!</definedName>
    <definedName name="人力床堀" localSheetId="2">#REF!</definedName>
    <definedName name="人力床堀" localSheetId="12">#REF!</definedName>
    <definedName name="人力床堀">#REF!</definedName>
    <definedName name="人力床堀_11" localSheetId="2">#REF!</definedName>
    <definedName name="人力床堀_11" localSheetId="12">#REF!</definedName>
    <definedName name="人力床堀_11">#REF!</definedName>
    <definedName name="人力床堀_12" localSheetId="2">#REF!</definedName>
    <definedName name="人力床堀_12" localSheetId="12">#REF!</definedName>
    <definedName name="人力床堀_12">#REF!</definedName>
    <definedName name="人力床堀_13" localSheetId="2">#REF!</definedName>
    <definedName name="人力床堀_13" localSheetId="12">#REF!</definedName>
    <definedName name="人力床堀_13">#REF!</definedName>
    <definedName name="人力床堀_4" localSheetId="2">#REF!</definedName>
    <definedName name="人力床堀_4" localSheetId="12">#REF!</definedName>
    <definedName name="人力床堀_4">#REF!</definedName>
    <definedName name="人力埋戻工" localSheetId="2">#REF!</definedName>
    <definedName name="人力埋戻工" localSheetId="12">#REF!</definedName>
    <definedName name="人力埋戻工">#REF!</definedName>
    <definedName name="人力埋戻工_11" localSheetId="2">#REF!</definedName>
    <definedName name="人力埋戻工_11" localSheetId="12">#REF!</definedName>
    <definedName name="人力埋戻工_11">#REF!</definedName>
    <definedName name="人力埋戻工_12" localSheetId="2">#REF!</definedName>
    <definedName name="人力埋戻工_12" localSheetId="12">#REF!</definedName>
    <definedName name="人力埋戻工_12">#REF!</definedName>
    <definedName name="人力埋戻工_13" localSheetId="2">#REF!</definedName>
    <definedName name="人力埋戻工_13" localSheetId="12">#REF!</definedName>
    <definedName name="人力埋戻工_13">#REF!</definedName>
    <definedName name="人力埋戻工_4" localSheetId="2">#REF!</definedName>
    <definedName name="人力埋戻工_4" localSheetId="12">#REF!</definedName>
    <definedName name="人力埋戻工_4">#REF!</definedName>
    <definedName name="人力埋戻工ﾀﾝﾊﾟｰ" localSheetId="2">#REF!</definedName>
    <definedName name="人力埋戻工ﾀﾝﾊﾟｰ" localSheetId="12">#REF!</definedName>
    <definedName name="人力埋戻工ﾀﾝﾊﾟｰ">#REF!</definedName>
    <definedName name="人力埋戻工ﾀﾝﾊﾟｰ_11" localSheetId="2">#REF!</definedName>
    <definedName name="人力埋戻工ﾀﾝﾊﾟｰ_11" localSheetId="12">#REF!</definedName>
    <definedName name="人力埋戻工ﾀﾝﾊﾟｰ_11">#REF!</definedName>
    <definedName name="人力埋戻工ﾀﾝﾊﾟｰ_12" localSheetId="2">#REF!</definedName>
    <definedName name="人力埋戻工ﾀﾝﾊﾟｰ_12" localSheetId="12">#REF!</definedName>
    <definedName name="人力埋戻工ﾀﾝﾊﾟｰ_12">#REF!</definedName>
    <definedName name="人力埋戻工ﾀﾝﾊﾟｰ_13" localSheetId="2">#REF!</definedName>
    <definedName name="人力埋戻工ﾀﾝﾊﾟｰ_13" localSheetId="12">#REF!</definedName>
    <definedName name="人力埋戻工ﾀﾝﾊﾟｰ_13">#REF!</definedName>
    <definedName name="人力埋戻工ﾀﾝﾊﾟｰ_4" localSheetId="2">#REF!</definedName>
    <definedName name="人力埋戻工ﾀﾝﾊﾟｰ_4" localSheetId="12">#REF!</definedName>
    <definedName name="人力埋戻工ﾀﾝﾊﾟｰ_4">#REF!</definedName>
    <definedName name="図面表紙プ">#REF!</definedName>
    <definedName name="図面表紙印刷">#REF!</definedName>
    <definedName name="図面補正率">#REF!</definedName>
    <definedName name="厨房ダクト" localSheetId="2">#REF!</definedName>
    <definedName name="厨房ダクト" localSheetId="12">#REF!</definedName>
    <definedName name="厨房ダクト" localSheetId="5">#REF!</definedName>
    <definedName name="厨房ダクト">#REF!</definedName>
    <definedName name="厨房器具_掛率">#REF!</definedName>
    <definedName name="厨房機器" localSheetId="2">#REF!</definedName>
    <definedName name="厨房機器" localSheetId="12">#REF!</definedName>
    <definedName name="厨房機器" localSheetId="5">#N/A</definedName>
    <definedName name="厨房機器" localSheetId="0">#REF!</definedName>
    <definedName name="厨房機器">#REF!</definedName>
    <definedName name="推進7.4">#REF!</definedName>
    <definedName name="水幹" localSheetId="9">#REF!</definedName>
    <definedName name="水幹">#REF!</definedName>
    <definedName name="水循環" localSheetId="9">#REF!</definedName>
    <definedName name="水循環">#REF!</definedName>
    <definedName name="水照明" localSheetId="9">#REF!</definedName>
    <definedName name="水照明">#REF!</definedName>
    <definedName name="水栓">#REF!</definedName>
    <definedName name="水栓類" localSheetId="2">#REF!</definedName>
    <definedName name="水栓類" localSheetId="12">#REF!</definedName>
    <definedName name="水栓類" localSheetId="5">#N/A</definedName>
    <definedName name="水栓類" localSheetId="0">#REF!</definedName>
    <definedName name="水栓類">#REF!</definedName>
    <definedName name="水槽_FRP">#REF!</definedName>
    <definedName name="水槽_鉄">#REF!</definedName>
    <definedName name="水中ﾎﾟﾝﾌﾟ">#REF!</definedName>
    <definedName name="水中ポンプの出所">#REF!</definedName>
    <definedName name="水道光熱電力料" localSheetId="2">#REF!</definedName>
    <definedName name="水道光熱電力料" localSheetId="12">#REF!</definedName>
    <definedName name="水道光熱電力料" localSheetId="0">#REF!</definedName>
    <definedName name="水道光熱電力料">#REF!</definedName>
    <definedName name="水抜栓" localSheetId="2">#REF!</definedName>
    <definedName name="水抜栓" localSheetId="12">#REF!</definedName>
    <definedName name="水抜栓" localSheetId="5">#N/A</definedName>
    <definedName name="水抜栓">#REF!</definedName>
    <definedName name="水抜栓桝">#REF!</definedName>
    <definedName name="数" localSheetId="2">#REF!</definedName>
    <definedName name="数" localSheetId="5">#REF!</definedName>
    <definedName name="数">#REF!</definedName>
    <definedName name="数__量">#REF!</definedName>
    <definedName name="数値" localSheetId="9">#REF!</definedName>
    <definedName name="数値">#REF!</definedName>
    <definedName name="数値2" localSheetId="9">#REF!</definedName>
    <definedName name="数値2">#REF!</definedName>
    <definedName name="数値3" localSheetId="9">#REF!</definedName>
    <definedName name="数値3">#REF!</definedName>
    <definedName name="数量" localSheetId="2">#REF!</definedName>
    <definedName name="数量" localSheetId="5">#N/A</definedName>
    <definedName name="数量">#REF!</definedName>
    <definedName name="数量_11" localSheetId="2">#REF!</definedName>
    <definedName name="数量_11" localSheetId="12">#REF!</definedName>
    <definedName name="数量_11">#REF!</definedName>
    <definedName name="数量_12" localSheetId="2">#REF!</definedName>
    <definedName name="数量_12" localSheetId="12">#REF!</definedName>
    <definedName name="数量_12">#REF!</definedName>
    <definedName name="数量_13" localSheetId="2">#REF!</definedName>
    <definedName name="数量_13" localSheetId="12">#REF!</definedName>
    <definedName name="数量_13">#REF!</definedName>
    <definedName name="数量・ＲＣ集計">#REF!</definedName>
    <definedName name="数量・ｺﾝｸﾘｰﾄ">#REF!</definedName>
    <definedName name="数量・直接仮設">#REF!</definedName>
    <definedName name="数量・鉄筋１">#REF!</definedName>
    <definedName name="数量・鉄筋２">#REF!</definedName>
    <definedName name="数量・土工事">#REF!</definedName>
    <definedName name="数量改修複写元" localSheetId="9">#REF!</definedName>
    <definedName name="数量改修複写元">#REF!</definedName>
    <definedName name="数量計算書電気">#REF!</definedName>
    <definedName name="数量公開用" localSheetId="2">#REF!</definedName>
    <definedName name="数量公開用" localSheetId="12">#REF!</definedName>
    <definedName name="数量公開用" localSheetId="5">#N/A</definedName>
    <definedName name="数量公開用">#REF!</definedName>
    <definedName name="数量積算">#REF!</definedName>
    <definedName name="数量総括表" hidden="1">{"dum",#N/A,FALSE,"法面";"dum2",#N/A,FALSE,"法面"}</definedName>
    <definedName name="数量表">#REF!</definedName>
    <definedName name="数量表紙" localSheetId="2">#REF!</definedName>
    <definedName name="数量表紙" localSheetId="12">#REF!</definedName>
    <definedName name="数量表紙">#REF!</definedName>
    <definedName name="数量複写元" localSheetId="9">#REF!</definedName>
    <definedName name="数量複写元">#REF!</definedName>
    <definedName name="数量欄">#REF!</definedName>
    <definedName name="数量欄再入力">#REF!</definedName>
    <definedName name="据付け間接費" localSheetId="2">#REF!</definedName>
    <definedName name="据付け間接費" localSheetId="12">#REF!</definedName>
    <definedName name="据付け間接費">#REF!</definedName>
    <definedName name="据付け間接費__計" localSheetId="2">#REF!</definedName>
    <definedName name="据付け間接費__計" localSheetId="12">#REF!</definedName>
    <definedName name="据付け間接費__計">#REF!</definedName>
    <definedName name="据付け工間接費" localSheetId="2">#REF!</definedName>
    <definedName name="据付け工間接費" localSheetId="12">#REF!</definedName>
    <definedName name="据付け工間接費">#REF!</definedName>
    <definedName name="据付間接費" localSheetId="2">#REF!</definedName>
    <definedName name="据付間接費" localSheetId="12">#REF!</definedName>
    <definedName name="据付間接費">#REF!</definedName>
    <definedName name="据付工事原価" localSheetId="2">#REF!</definedName>
    <definedName name="据付工事原価" localSheetId="12">#REF!</definedName>
    <definedName name="据付工事原価">#REF!</definedName>
    <definedName name="据付費" localSheetId="2">#REF!</definedName>
    <definedName name="据付費" localSheetId="12">#REF!</definedName>
    <definedName name="据付費">#REF!</definedName>
    <definedName name="据付費__計" localSheetId="2">#REF!</definedName>
    <definedName name="据付費__計" localSheetId="12">#REF!</definedName>
    <definedName name="据付費__計">#REF!</definedName>
    <definedName name="据付費1" localSheetId="9">#REF!</definedName>
    <definedName name="据付費1">#REF!</definedName>
    <definedName name="据付費E" localSheetId="2">#REF!</definedName>
    <definedName name="据付費E" localSheetId="12">#REF!</definedName>
    <definedName name="据付費E">#REF!</definedName>
    <definedName name="据付費M" localSheetId="2">#REF!</definedName>
    <definedName name="据付費M" localSheetId="12">#REF!</definedName>
    <definedName name="据付費M">#REF!</definedName>
    <definedName name="世話人" localSheetId="2">#REF!</definedName>
    <definedName name="世話人" localSheetId="12">#REF!</definedName>
    <definedName name="世話人" localSheetId="9">#REF!</definedName>
    <definedName name="世話人">#REF!</definedName>
    <definedName name="世話役" localSheetId="2">#REF!</definedName>
    <definedName name="世話役" localSheetId="12">#REF!</definedName>
    <definedName name="世話役" localSheetId="9">#REF!</definedName>
    <definedName name="世話役">#REF!</definedName>
    <definedName name="制気口_掛率">#REF!</definedName>
    <definedName name="制御">#REF!</definedName>
    <definedName name="制御盤">#REF!</definedName>
    <definedName name="制御盤算出人員" localSheetId="2">#REF!</definedName>
    <definedName name="制御盤算出人員">#REF!</definedName>
    <definedName name="制御盤修正" localSheetId="9">#REF!</definedName>
    <definedName name="制御盤修正">#REF!</definedName>
    <definedName name="制盤工数印刷">#REF!</definedName>
    <definedName name="成端処理">#REF!</definedName>
    <definedName name="成端箱">#REF!</definedName>
    <definedName name="整備士">#REF!</definedName>
    <definedName name="清掃根拠" localSheetId="9">#REF!</definedName>
    <definedName name="清掃根拠">#REF!</definedName>
    <definedName name="生コンFｰ160" localSheetId="2">#REF!</definedName>
    <definedName name="生コンFｰ160" localSheetId="12">#REF!</definedName>
    <definedName name="生コンFｰ160">#REF!</definedName>
    <definedName name="生コンFｰ160_11" localSheetId="2">#REF!</definedName>
    <definedName name="生コンFｰ160_11" localSheetId="12">#REF!</definedName>
    <definedName name="生コンFｰ160_11">#REF!</definedName>
    <definedName name="生コンFｰ160_12" localSheetId="2">#REF!</definedName>
    <definedName name="生コンFｰ160_12" localSheetId="12">#REF!</definedName>
    <definedName name="生コンFｰ160_12">#REF!</definedName>
    <definedName name="生コンFｰ160_13" localSheetId="2">#REF!</definedName>
    <definedName name="生コンFｰ160_13" localSheetId="12">#REF!</definedName>
    <definedName name="生コンFｰ160_13">#REF!</definedName>
    <definedName name="生コンFｰ160_4" localSheetId="2">#REF!</definedName>
    <definedName name="生コンFｰ160_4" localSheetId="12">#REF!</definedName>
    <definedName name="生コンFｰ160_4">#REF!</definedName>
    <definedName name="生コンFｰ210" localSheetId="2">#REF!</definedName>
    <definedName name="生コンFｰ210" localSheetId="12">#REF!</definedName>
    <definedName name="生コンFｰ210">#REF!</definedName>
    <definedName name="生コンFｰ210_11" localSheetId="2">#REF!</definedName>
    <definedName name="生コンFｰ210_11" localSheetId="12">#REF!</definedName>
    <definedName name="生コンFｰ210_11">#REF!</definedName>
    <definedName name="生コンFｰ210_12" localSheetId="2">#REF!</definedName>
    <definedName name="生コンFｰ210_12" localSheetId="12">#REF!</definedName>
    <definedName name="生コンFｰ210_12">#REF!</definedName>
    <definedName name="生コンFｰ210_13" localSheetId="2">#REF!</definedName>
    <definedName name="生コンFｰ210_13" localSheetId="12">#REF!</definedName>
    <definedName name="生コンFｰ210_13">#REF!</definedName>
    <definedName name="生コンFｰ210_4" localSheetId="2">#REF!</definedName>
    <definedName name="生コンFｰ210_4" localSheetId="12">#REF!</definedName>
    <definedName name="生コンFｰ210_4">#REF!</definedName>
    <definedName name="生コンクリート_18_8_40">#REF!</definedName>
    <definedName name="生コンクリート_曲げ4.5">#REF!</definedName>
    <definedName name="製造元請電気">#REF!</definedName>
    <definedName name="製造元請電気プ">#REF!</definedName>
    <definedName name="製造元請電気印">#REF!</definedName>
    <definedName name="製造元請搬送">#REF!</definedName>
    <definedName name="製造元請搬送プ">#REF!</definedName>
    <definedName name="製造元請搬送印">#REF!</definedName>
    <definedName name="西北病院" localSheetId="2">#REF!</definedName>
    <definedName name="西北病院" localSheetId="12">#REF!</definedName>
    <definedName name="西北病院">#REF!</definedName>
    <definedName name="西面" localSheetId="2">#REF!</definedName>
    <definedName name="西面" localSheetId="12">#REF!</definedName>
    <definedName name="西面">#REF!</definedName>
    <definedName name="請負工事費" localSheetId="2">#REF!</definedName>
    <definedName name="請負工事費" localSheetId="12">#REF!</definedName>
    <definedName name="請負工事費">#REF!</definedName>
    <definedName name="請負住所">#REF!</definedName>
    <definedName name="請負人">#REF!</definedName>
    <definedName name="石工" localSheetId="2">#REF!</definedName>
    <definedName name="石工" localSheetId="12">#REF!</definedName>
    <definedName name="石工" localSheetId="9">#REF!</definedName>
    <definedName name="石工">#REF!</definedName>
    <definedName name="石工事H15計">#REF!</definedName>
    <definedName name="石工事計">#REF!</definedName>
    <definedName name="石工事補正計">#REF!</definedName>
    <definedName name="積算" localSheetId="2" hidden="1">{"'内訳書'!$A$1:$O$28"}</definedName>
    <definedName name="積算" localSheetId="12" hidden="1">{"'内訳書'!$A$1:$O$28"}</definedName>
    <definedName name="積算" localSheetId="5" hidden="1">{"'内訳書'!$A$1:$O$28"}</definedName>
    <definedName name="積算" localSheetId="0" hidden="1">{"'内訳書'!$A$1:$O$28"}</definedName>
    <definedName name="積算" hidden="1">{"'内訳書'!$A$1:$O$28"}</definedName>
    <definedName name="積算1" hidden="1">{"1)～27)一覧表",#N/A,FALSE,"1)～27)";"1)～27)代価表",#N/A,FALSE,"1)～27)"}</definedName>
    <definedName name="積算価格">#REF!</definedName>
    <definedName name="積算資料">#REF!</definedName>
    <definedName name="積算代価3">#REF!</definedName>
    <definedName name="積算調書" localSheetId="2">#REF!</definedName>
    <definedName name="積算調書" localSheetId="12">#REF!</definedName>
    <definedName name="積算調書">#REF!</definedName>
    <definedName name="積算内訳書" localSheetId="2" hidden="1">{"'内訳書'!$A$1:$O$28"}</definedName>
    <definedName name="積算内訳書" localSheetId="12" hidden="1">{"'内訳書'!$A$1:$O$28"}</definedName>
    <definedName name="積算内訳書" localSheetId="5" hidden="1">{"'内訳書'!$A$1:$O$28"}</definedName>
    <definedName name="積算内訳書" localSheetId="0" hidden="1">{"'内訳書'!$A$1:$O$28"}</definedName>
    <definedName name="積算内訳書" hidden="1">{"'内訳書'!$A$1:$O$28"}</definedName>
    <definedName name="積算用紙3">#REF!</definedName>
    <definedName name="積上げ">#REF!</definedName>
    <definedName name="積上げ安全費">#REF!</definedName>
    <definedName name="積上げ運搬費">#REF!</definedName>
    <definedName name="積上げ仮設">#REF!</definedName>
    <definedName name="積上げ環境対策費">#REF!</definedName>
    <definedName name="積上げ技術管理費">#REF!</definedName>
    <definedName name="切1" localSheetId="2">#REF!</definedName>
    <definedName name="切1" localSheetId="12">#REF!</definedName>
    <definedName name="切1">#REF!</definedName>
    <definedName name="切2" localSheetId="2">#REF!</definedName>
    <definedName name="切2" localSheetId="12">#REF!</definedName>
    <definedName name="切2">#REF!</definedName>
    <definedName name="切り捨て計算">#REF!</definedName>
    <definedName name="切込砕石">#REF!</definedName>
    <definedName name="切込砕石Cｰ30" localSheetId="2">#REF!</definedName>
    <definedName name="切込砕石Cｰ30" localSheetId="12">#REF!</definedName>
    <definedName name="切込砕石Cｰ30">#REF!</definedName>
    <definedName name="切込砕石Cｰ30_11" localSheetId="2">#REF!</definedName>
    <definedName name="切込砕石Cｰ30_11" localSheetId="12">#REF!</definedName>
    <definedName name="切込砕石Cｰ30_11">#REF!</definedName>
    <definedName name="切込砕石Cｰ30_12" localSheetId="2">#REF!</definedName>
    <definedName name="切込砕石Cｰ30_12" localSheetId="12">#REF!</definedName>
    <definedName name="切込砕石Cｰ30_12">#REF!</definedName>
    <definedName name="切込砕石Cｰ30_13" localSheetId="2">#REF!</definedName>
    <definedName name="切込砕石Cｰ30_13" localSheetId="12">#REF!</definedName>
    <definedName name="切込砕石Cｰ30_13">#REF!</definedName>
    <definedName name="切込砕石Cｰ30_4" localSheetId="2">#REF!</definedName>
    <definedName name="切込砕石Cｰ30_4" localSheetId="12">#REF!</definedName>
    <definedName name="切込砕石Cｰ30_4">#REF!</definedName>
    <definedName name="切込砕石Cｰ40" localSheetId="2">#REF!</definedName>
    <definedName name="切込砕石Cｰ40" localSheetId="12">#REF!</definedName>
    <definedName name="切込砕石Cｰ40">#REF!</definedName>
    <definedName name="切込砕石Cｰ40_11" localSheetId="2">#REF!</definedName>
    <definedName name="切込砕石Cｰ40_11" localSheetId="12">#REF!</definedName>
    <definedName name="切込砕石Cｰ40_11">#REF!</definedName>
    <definedName name="切込砕石Cｰ40_12" localSheetId="2">#REF!</definedName>
    <definedName name="切込砕石Cｰ40_12" localSheetId="12">#REF!</definedName>
    <definedName name="切込砕石Cｰ40_12">#REF!</definedName>
    <definedName name="切込砕石Cｰ40_13" localSheetId="2">#REF!</definedName>
    <definedName name="切込砕石Cｰ40_13" localSheetId="12">#REF!</definedName>
    <definedName name="切込砕石Cｰ40_13">#REF!</definedName>
    <definedName name="切込砕石Cｰ40_4" localSheetId="2">#REF!</definedName>
    <definedName name="切込砕石Cｰ40_4" localSheetId="12">#REF!</definedName>
    <definedName name="切込砕石Cｰ40_4">#REF!</definedName>
    <definedName name="切込砕石Cｰ80" localSheetId="2">#REF!</definedName>
    <definedName name="切込砕石Cｰ80" localSheetId="12">#REF!</definedName>
    <definedName name="切込砕石Cｰ80">#REF!</definedName>
    <definedName name="切込砕石Cｰ80_11" localSheetId="2">#REF!</definedName>
    <definedName name="切込砕石Cｰ80_11" localSheetId="12">#REF!</definedName>
    <definedName name="切込砕石Cｰ80_11">#REF!</definedName>
    <definedName name="切込砕石Cｰ80_12" localSheetId="2">#REF!</definedName>
    <definedName name="切込砕石Cｰ80_12" localSheetId="12">#REF!</definedName>
    <definedName name="切込砕石Cｰ80_12">#REF!</definedName>
    <definedName name="切込砕石Cｰ80_13" localSheetId="2">#REF!</definedName>
    <definedName name="切込砕石Cｰ80_13" localSheetId="12">#REF!</definedName>
    <definedName name="切込砕石Cｰ80_13">#REF!</definedName>
    <definedName name="切込砕石Cｰ80_4" localSheetId="2">#REF!</definedName>
    <definedName name="切込砕石Cｰ80_4" localSheetId="12">#REF!</definedName>
    <definedName name="切込砕石Cｰ80_4">#REF!</definedName>
    <definedName name="切込砕石の出所">#REF!</definedName>
    <definedName name="切刃損耗費">#REF!</definedName>
    <definedName name="切断刃">#REF!</definedName>
    <definedName name="切梁１２">#REF!</definedName>
    <definedName name="切梁１２の出所">#REF!</definedName>
    <definedName name="切梁１５">#REF!</definedName>
    <definedName name="切梁１５の出所">#REF!</definedName>
    <definedName name="接続">#REF!</definedName>
    <definedName name="接続h">#REF!</definedName>
    <definedName name="接続v">#REF!</definedName>
    <definedName name="接地" hidden="1">#REF!</definedName>
    <definedName name="接地工事">#REF!</definedName>
    <definedName name="接地線">#REF!</definedName>
    <definedName name="設" localSheetId="2">#REF!</definedName>
    <definedName name="設" localSheetId="12">#REF!</definedName>
    <definedName name="設" localSheetId="5">#N/A</definedName>
    <definedName name="設" localSheetId="0">#REF!</definedName>
    <definedName name="設">#REF!</definedName>
    <definedName name="設_8" localSheetId="12">#REF!</definedName>
    <definedName name="設_8" localSheetId="0">#REF!</definedName>
    <definedName name="設_8">#REF!</definedName>
    <definedName name="設計" localSheetId="2">#REF!</definedName>
    <definedName name="設計" localSheetId="12">#REF!</definedName>
    <definedName name="設計" localSheetId="0">#REF!</definedName>
    <definedName name="設計">#REF!</definedName>
    <definedName name="設計その２共通" localSheetId="2" hidden="1">{"'内訳書'!$A$1:$O$28"}</definedName>
    <definedName name="設計その２共通" localSheetId="12" hidden="1">{"'内訳書'!$A$1:$O$28"}</definedName>
    <definedName name="設計その２共通" localSheetId="5" hidden="1">{"'内訳書'!$A$1:$O$28"}</definedName>
    <definedName name="設計その２共通" localSheetId="0" hidden="1">{"'内訳書'!$A$1:$O$28"}</definedName>
    <definedName name="設計その２共通" hidden="1">{"'内訳書'!$A$1:$O$28"}</definedName>
    <definedName name="設計概要書" hidden="1">{#N/A,#N/A,FALSE,"EDIT_W"}</definedName>
    <definedName name="設計額">#REF!</definedName>
    <definedName name="設計技術員">#REF!</definedName>
    <definedName name="設計技術費" localSheetId="2">#REF!</definedName>
    <definedName name="設計技術費" localSheetId="12">#REF!</definedName>
    <definedName name="設計技術費">#REF!</definedName>
    <definedName name="設計協議">#REF!</definedName>
    <definedName name="設計書高">#REF!</definedName>
    <definedName name="設計書幅">#REF!</definedName>
    <definedName name="設計担当者" localSheetId="9">#REF!</definedName>
    <definedName name="設計担当者">#REF!</definedName>
    <definedName name="設計内訳２" localSheetId="2">#REF!</definedName>
    <definedName name="設計内訳２">#REF!</definedName>
    <definedName name="設‐種別">#REF!</definedName>
    <definedName name="設‐種別１">#REF!</definedName>
    <definedName name="設‐適用１">#REF!</definedName>
    <definedName name="設‐適用２">#REF!</definedName>
    <definedName name="設‐適用３">#REF!</definedName>
    <definedName name="設‐適用４">#REF!</definedName>
    <definedName name="設備">#REF!</definedName>
    <definedName name="設備LOOP">#REF!</definedName>
    <definedName name="設備ﾘｽﾄ印刷範囲">#REF!</definedName>
    <definedName name="設備機械工" localSheetId="2">#REF!</definedName>
    <definedName name="設備機械工" localSheetId="12">#REF!</definedName>
    <definedName name="設備機械工" localSheetId="9">#REF!</definedName>
    <definedName name="設備機械工">#REF!</definedName>
    <definedName name="設備再選択">#REF!</definedName>
    <definedName name="設備選択良">#REF!</definedName>
    <definedName name="設備直接工事計">#REF!</definedName>
    <definedName name="説明用">#REF!</definedName>
    <definedName name="雪" localSheetId="2" hidden="1">#REF!</definedName>
    <definedName name="雪" localSheetId="12" hidden="1">#REF!</definedName>
    <definedName name="雪" hidden="1">#REF!</definedName>
    <definedName name="先頭ページ番号" localSheetId="9">#REF!</definedName>
    <definedName name="先頭ページ番号">#REF!</definedName>
    <definedName name="千歳" localSheetId="2">#REF!</definedName>
    <definedName name="千歳" localSheetId="12">#REF!</definedName>
    <definedName name="千歳" localSheetId="5">#N/A</definedName>
    <definedName name="千歳" localSheetId="0">#REF!</definedName>
    <definedName name="千歳">#REF!</definedName>
    <definedName name="千歳集会所" localSheetId="2">#REF!</definedName>
    <definedName name="千歳集会所" localSheetId="12">#REF!</definedName>
    <definedName name="千歳集会所" localSheetId="5">#N/A</definedName>
    <definedName name="千歳集会所">#REF!</definedName>
    <definedName name="専Ａ">#REF!</definedName>
    <definedName name="専Ｂ">#REF!</definedName>
    <definedName name="専原">#REF!</definedName>
    <definedName name="専変">#REF!</definedName>
    <definedName name="専門工事１" localSheetId="9">#REF!</definedName>
    <definedName name="専門工事１">#REF!</definedName>
    <definedName name="専門工事か">#REF!</definedName>
    <definedName name="専門工事現場経費率" localSheetId="9">#REF!</definedName>
    <definedName name="専門工事現場経費率">#REF!</definedName>
    <definedName name="扇">#REF!</definedName>
    <definedName name="洗砂">#REF!</definedName>
    <definedName name="潜かん工">#REF!</definedName>
    <definedName name="潜かん世話役">#REF!</definedName>
    <definedName name="潜水ポンプ損料">#REF!</definedName>
    <definedName name="潜水士">#REF!</definedName>
    <definedName name="潜水世話役">#REF!</definedName>
    <definedName name="潜水送気員">#REF!</definedName>
    <definedName name="潜水連絡員">#REF!</definedName>
    <definedName name="線種">#REF!</definedName>
    <definedName name="線種２">#REF!</definedName>
    <definedName name="船団長">#REF!</definedName>
    <definedName name="選択">#REF!</definedName>
    <definedName name="選定">#REF!</definedName>
    <definedName name="前回改訂">#REF!</definedName>
    <definedName name="前種目">#REF!</definedName>
    <definedName name="前払い金" localSheetId="9">#REF!</definedName>
    <definedName name="前払い金">#REF!</definedName>
    <definedName name="前払い金表示" localSheetId="9">#REF!</definedName>
    <definedName name="前払い金表示">#REF!</definedName>
    <definedName name="前払金割合" localSheetId="2">#REF!</definedName>
    <definedName name="前払金割合" localSheetId="12">#REF!</definedName>
    <definedName name="前払金割合">#REF!</definedName>
    <definedName name="前払金支出割合" localSheetId="2">#REF!</definedName>
    <definedName name="前払金支出割合" localSheetId="12">#REF!</definedName>
    <definedName name="前払金支出割合">#REF!</definedName>
    <definedName name="前払金支出割合入力" localSheetId="2">#REF!</definedName>
    <definedName name="前払金支出割合入力" localSheetId="12">#REF!</definedName>
    <definedName name="前払金支出割合入力">#REF!</definedName>
    <definedName name="前払金上限">#REF!</definedName>
    <definedName name="前払補正VL" localSheetId="2">#REF!</definedName>
    <definedName name="前払補正VL" localSheetId="12">#REF!</definedName>
    <definedName name="前払補正VL">#REF!</definedName>
    <definedName name="前補正係数" localSheetId="2">#REF!</definedName>
    <definedName name="前補正係数" localSheetId="12">#REF!</definedName>
    <definedName name="前補正係数">#REF!</definedName>
    <definedName name="全ｾﾙ表示" localSheetId="9">#REF!</definedName>
    <definedName name="全ｾﾙ表示">#REF!</definedName>
    <definedName name="全員協議会単価根拠">#REF!</definedName>
    <definedName name="全体">#REF!</definedName>
    <definedName name="全代価表">#REF!</definedName>
    <definedName name="全熱交換器_掛率">#REF!</definedName>
    <definedName name="全頁印刷">#REF!</definedName>
    <definedName name="全枚数" localSheetId="2">#REF!</definedName>
    <definedName name="全枚数" localSheetId="12">#REF!</definedName>
    <definedName name="全枚数">#REF!</definedName>
    <definedName name="粗粒AS" localSheetId="2">#REF!</definedName>
    <definedName name="粗粒AS" localSheetId="12">#REF!</definedName>
    <definedName name="粗粒AS">#REF!</definedName>
    <definedName name="粗粒AS_11" localSheetId="2">#REF!</definedName>
    <definedName name="粗粒AS_11" localSheetId="12">#REF!</definedName>
    <definedName name="粗粒AS_11">#REF!</definedName>
    <definedName name="粗粒AS_12" localSheetId="2">#REF!</definedName>
    <definedName name="粗粒AS_12" localSheetId="12">#REF!</definedName>
    <definedName name="粗粒AS_12">#REF!</definedName>
    <definedName name="粗粒AS_13" localSheetId="2">#REF!</definedName>
    <definedName name="粗粒AS_13" localSheetId="12">#REF!</definedName>
    <definedName name="粗粒AS_13">#REF!</definedName>
    <definedName name="粗粒AS_4" localSheetId="2">#REF!</definedName>
    <definedName name="粗粒AS_4" localSheetId="12">#REF!</definedName>
    <definedName name="粗粒AS_4">#REF!</definedName>
    <definedName name="粗粒度アスコン_20">#REF!</definedName>
    <definedName name="組合せ試験費" localSheetId="2">#REF!</definedName>
    <definedName name="組合せ試験費" localSheetId="12">#REF!</definedName>
    <definedName name="組合せ試験費">#REF!</definedName>
    <definedName name="組合せ試験費E" localSheetId="2">#REF!</definedName>
    <definedName name="組合せ試験費E" localSheetId="12">#REF!</definedName>
    <definedName name="組合せ試験費E">#REF!</definedName>
    <definedName name="組積工事計">#REF!</definedName>
    <definedName name="挿入行" localSheetId="9">#REF!</definedName>
    <definedName name="挿入行">#REF!</definedName>
    <definedName name="挿入範囲">#REF!</definedName>
    <definedName name="操縦士">#REF!</definedName>
    <definedName name="相電圧">#REF!</definedName>
    <definedName name="相当順">#REF!</definedName>
    <definedName name="相当長">#REF!</definedName>
    <definedName name="窓枠改修" localSheetId="2">#REF!</definedName>
    <definedName name="窓枠改修" localSheetId="12">#REF!</definedName>
    <definedName name="窓枠改修" localSheetId="5">#N/A</definedName>
    <definedName name="窓枠改修">#REF!</definedName>
    <definedName name="窓枠改修_8" localSheetId="2">#REF!</definedName>
    <definedName name="窓枠改修_8" localSheetId="12">#REF!</definedName>
    <definedName name="窓枠改修_8">#REF!</definedName>
    <definedName name="総１">#REF!</definedName>
    <definedName name="総２">#REF!</definedName>
    <definedName name="総３">#REF!</definedName>
    <definedName name="総４">#REF!</definedName>
    <definedName name="総括" localSheetId="2">#REF!</definedName>
    <definedName name="総括" localSheetId="12">#REF!</definedName>
    <definedName name="総括" localSheetId="5">#REF!</definedName>
    <definedName name="総括" localSheetId="0">#REF!</definedName>
    <definedName name="総括">#REF!</definedName>
    <definedName name="総括１" hidden="1">{"'内訳書'!$A$1:$O$28"}</definedName>
    <definedName name="総括２" hidden="1">{"'内訳書'!$A$1:$O$28"}</definedName>
    <definedName name="総括表" localSheetId="2">#REF!</definedName>
    <definedName name="総括表" localSheetId="12">#REF!</definedName>
    <definedName name="総括表" localSheetId="9">#REF!</definedName>
    <definedName name="総括表" localSheetId="0">#REF!</definedName>
    <definedName name="総括表">#REF!</definedName>
    <definedName name="総括表変更" localSheetId="2">#REF!</definedName>
    <definedName name="総括表変更" localSheetId="12">#REF!</definedName>
    <definedName name="総括表変更" localSheetId="0">#REF!</definedName>
    <definedName name="総括表変更">#REF!</definedName>
    <definedName name="総計" localSheetId="9">#REF!,#REF!,#REF!,#REF!,#REF!,#REF!,#REF!,#REF!,#REF!,#REF!,#REF!,#REF!,#REF!,#REF!,#REF!,#REF!,#REF!</definedName>
    <definedName name="総計">#REF!,#REF!,#REF!,#REF!,#REF!,#REF!,#REF!,#REF!,#REF!,#REF!,#REF!,#REF!,#REF!,#REF!,#REF!,#REF!,#REF!</definedName>
    <definedName name="総合2" localSheetId="9">#REF!</definedName>
    <definedName name="総合2">#REF!</definedName>
    <definedName name="総合一般">#REF!</definedName>
    <definedName name="総合仮">#REF!</definedName>
    <definedName name="総合仮設" localSheetId="9">#REF!</definedName>
    <definedName name="総合仮設">#REF!</definedName>
    <definedName name="総合仮設費">#REF!</definedName>
    <definedName name="総合仮設費率" localSheetId="9">#REF!</definedName>
    <definedName name="総合仮設費率">#REF!</definedName>
    <definedName name="総合仮設率">#REF!</definedName>
    <definedName name="総合改修">#REF!</definedName>
    <definedName name="総合計" localSheetId="9">#REF!,#REF!,#REF!,#REF!,#REF!,#REF!,#REF!,#REF!,#REF!,#REF!,#REF!,#REF!,#REF!,#REF!,#REF!,#REF!,#REF!</definedName>
    <definedName name="総合計">#REF!</definedName>
    <definedName name="総合研究棟">#REF!</definedName>
    <definedName name="総合試運転費" localSheetId="2">#REF!</definedName>
    <definedName name="総合試運転費" localSheetId="12">#REF!</definedName>
    <definedName name="総合試運転費" localSheetId="0">#REF!</definedName>
    <definedName name="総合試運転費">#REF!</definedName>
    <definedName name="総合試運転費率E">#REF!</definedName>
    <definedName name="総合諸">#REF!</definedName>
    <definedName name="総合調小計">#REF!</definedName>
    <definedName name="総合調整費">#REF!</definedName>
    <definedName name="総頁数">#REF!</definedName>
    <definedName name="送付日" localSheetId="2">#REF!</definedName>
    <definedName name="送付日" localSheetId="12">#REF!</definedName>
    <definedName name="送付日" localSheetId="9">#REF!</definedName>
    <definedName name="送付日" localSheetId="0">#REF!</definedName>
    <definedName name="送付日">#REF!</definedName>
    <definedName name="送風機" localSheetId="2">#REF!</definedName>
    <definedName name="送風機" localSheetId="12">#REF!</definedName>
    <definedName name="送風機" localSheetId="5">#N/A</definedName>
    <definedName name="送風機">#REF!</definedName>
    <definedName name="送風機_掛率">#REF!</definedName>
    <definedName name="送風機２">#REF!</definedName>
    <definedName name="送風機３">#REF!</definedName>
    <definedName name="増減" localSheetId="2">#REF!</definedName>
    <definedName name="増減" localSheetId="12">#REF!</definedName>
    <definedName name="増減" localSheetId="0">#REF!</definedName>
    <definedName name="増減">#REF!</definedName>
    <definedName name="造園工" localSheetId="2">#REF!</definedName>
    <definedName name="造園工" localSheetId="12">#REF!</definedName>
    <definedName name="造園工" localSheetId="9">#REF!</definedName>
    <definedName name="造園工" localSheetId="0">#REF!</definedName>
    <definedName name="造園工">#REF!</definedName>
    <definedName name="造成" localSheetId="2" hidden="1">{"'内訳書'!$A$1:$O$28"}</definedName>
    <definedName name="造成" localSheetId="12" hidden="1">{"'内訳書'!$A$1:$O$28"}</definedName>
    <definedName name="造成" localSheetId="9" hidden="1">{"'内訳書'!$A$1:$O$28"}</definedName>
    <definedName name="造成" localSheetId="5" hidden="1">{"'内訳書'!$A$1:$O$28"}</definedName>
    <definedName name="造成" localSheetId="0" hidden="1">{"'内訳書'!$A$1:$O$28"}</definedName>
    <definedName name="造成" hidden="1">{"'内訳書'!$A$1:$O$28"}</definedName>
    <definedName name="造成1" localSheetId="2" hidden="1">{"'内訳書'!$A$1:$O$28"}</definedName>
    <definedName name="造成1" localSheetId="12" hidden="1">{"'内訳書'!$A$1:$O$28"}</definedName>
    <definedName name="造成1" localSheetId="5" hidden="1">{"'内訳書'!$A$1:$O$28"}</definedName>
    <definedName name="造成1" localSheetId="0" hidden="1">{"'内訳書'!$A$1:$O$28"}</definedName>
    <definedName name="造成1" hidden="1">{"'内訳書'!$A$1:$O$28"}</definedName>
    <definedName name="造成2" localSheetId="2" hidden="1">{"'内訳書'!$A$1:$O$28"}</definedName>
    <definedName name="造成2" localSheetId="12" hidden="1">{"'内訳書'!$A$1:$O$28"}</definedName>
    <definedName name="造成2" localSheetId="5" hidden="1">{"'内訳書'!$A$1:$O$28"}</definedName>
    <definedName name="造成2" localSheetId="0" hidden="1">{"'内訳書'!$A$1:$O$28"}</definedName>
    <definedName name="造成2" hidden="1">{"'内訳書'!$A$1:$O$28"}</definedName>
    <definedName name="造成仮">#REF!</definedName>
    <definedName name="造成諸">#REF!</definedName>
    <definedName name="造波機械室">#REF!</definedName>
    <definedName name="側溝種別">#REF!</definedName>
    <definedName name="測定Tr">#REF!</definedName>
    <definedName name="測定項目">#REF!</definedName>
    <definedName name="測量技師">#REF!</definedName>
    <definedName name="測量技師補">#REF!</definedName>
    <definedName name="測量業務費">#REF!</definedName>
    <definedName name="測量主任技師">#REF!</definedName>
    <definedName name="測量助手">#REF!</definedName>
    <definedName name="測量上級主任技師" localSheetId="9">#REF!</definedName>
    <definedName name="測量上級主任技師">#REF!</definedName>
    <definedName name="足掛け">#REF!</definedName>
    <definedName name="足掛金物取付工">#REF!</definedName>
    <definedName name="足掛金物取付工の番号">#REF!</definedName>
    <definedName name="足場">#REF!</definedName>
    <definedName name="足場工">#REF!</definedName>
    <definedName name="足場工の番号">#REF!</definedName>
    <definedName name="足場平均存置日">#REF!</definedName>
    <definedName name="損料印刷1">#REF!</definedName>
    <definedName name="損料印刷2">#REF!</definedName>
    <definedName name="他" hidden="1">{"'内訳書'!$A$1:$O$28"}</definedName>
    <definedName name="他ﾌｧｲﾙ">#REF!</definedName>
    <definedName name="他機械">#REF!</definedName>
    <definedName name="他率">#REF!</definedName>
    <definedName name="多目的">#REF!</definedName>
    <definedName name="多目的単価根拠">#REF!</definedName>
    <definedName name="太鼓落し１５">#REF!</definedName>
    <definedName name="太鼓落し１５の出所">#REF!</definedName>
    <definedName name="太鼓落し１８">#REF!</definedName>
    <definedName name="太鼓落し１８の出所">#REF!</definedName>
    <definedName name="打増し" localSheetId="9">#REF!</definedName>
    <definedName name="打増し">#REF!</definedName>
    <definedName name="体育館">#REF!</definedName>
    <definedName name="体幹線" hidden="1">#REF!</definedName>
    <definedName name="対象">#REF!</definedName>
    <definedName name="対象２">#REF!</definedName>
    <definedName name="耐震k">#REF!</definedName>
    <definedName name="耐震水槽">#REF!</definedName>
    <definedName name="代価" localSheetId="2">#REF!</definedName>
    <definedName name="代価" localSheetId="12">#REF!</definedName>
    <definedName name="代価" localSheetId="5">#N/A</definedName>
    <definedName name="代価" localSheetId="0">#REF!</definedName>
    <definedName name="代価">#REF!</definedName>
    <definedName name="代価１">#REF!</definedName>
    <definedName name="代価2" localSheetId="2">#REF!</definedName>
    <definedName name="代価2" localSheetId="5">#N/A</definedName>
    <definedName name="代価2">#REF!</definedName>
    <definedName name="代価3">#REF!</definedName>
    <definedName name="代価4">#REF!</definedName>
    <definedName name="代価5">#REF!</definedName>
    <definedName name="代価№" localSheetId="2">#REF!</definedName>
    <definedName name="代価№" localSheetId="12">#REF!</definedName>
    <definedName name="代価№">#REF!</definedName>
    <definedName name="代価P">#REF!</definedName>
    <definedName name="代価Q">#REF!</definedName>
    <definedName name="代価アースオーガ中堀機運転杭">#REF!</definedName>
    <definedName name="代価アースオーガ中堀機運転杭の番号">#REF!</definedName>
    <definedName name="代価ｱｲﾃﾑ">#REF!</definedName>
    <definedName name="代価クローラクレーン運転杭">#REF!</definedName>
    <definedName name="代価クローラクレーン運転杭の番号">#REF!</definedName>
    <definedName name="代価コンクリートポンプ運転">#REF!</definedName>
    <definedName name="代価コンクリートポンプ運転の番号">#REF!</definedName>
    <definedName name="代価コンクリート工鉄筋機械２４">#REF!</definedName>
    <definedName name="代価コンクリート工鉄筋人力２４">#REF!</definedName>
    <definedName name="代価コンクリート工無筋機械１８">#REF!</definedName>
    <definedName name="代価コンクリート工無筋人力１８">#REF!</definedName>
    <definedName name="代価タンパ運転締め固め">#REF!</definedName>
    <definedName name="代価タンパ運転締め固めの番号">#REF!</definedName>
    <definedName name="代価タンパ締め固め工埋め戻し">#REF!</definedName>
    <definedName name="代価バックホウ運転ルーズ">#REF!</definedName>
    <definedName name="代価バックホウ運転ルーズの番号">#REF!</definedName>
    <definedName name="代価バックホウ運転杭">#REF!</definedName>
    <definedName name="代価バックホウ運転杭の番号">#REF!</definedName>
    <definedName name="代価バックホウ運転砕石基礎">#REF!</definedName>
    <definedName name="代価バックホウ運転砕石基礎の番号">#REF!</definedName>
    <definedName name="代価バックホウ運転床掘">#REF!</definedName>
    <definedName name="代価バックホウ運転床掘の番号">#REF!</definedName>
    <definedName name="代価バックホウ運転埋め戻し">#REF!</definedName>
    <definedName name="代価バックホウ運転埋め戻しの番号">#REF!</definedName>
    <definedName name="代価マンホール貫通部処理工１００">#REF!</definedName>
    <definedName name="代価マンホール貫通部処理工２００">#REF!</definedName>
    <definedName name="代価マンホール貫通部処理工３５０">#REF!</definedName>
    <definedName name="代価マンホール貫通部処理工５０">#REF!</definedName>
    <definedName name="代価モルタル充填工">#REF!</definedName>
    <definedName name="代価印刷１">#REF!</definedName>
    <definedName name="代価印刷2">#REF!</definedName>
    <definedName name="代価印刷3">#REF!</definedName>
    <definedName name="代価仮囲い設置工">#REF!</definedName>
    <definedName name="代価仮囲い設置工の番号">#REF!</definedName>
    <definedName name="代価仮囲い撤去工">#REF!</definedName>
    <definedName name="代価仮囲い撤去工の番号">#REF!</definedName>
    <definedName name="代価既製コンクリート杭打ち工遮断弁室６００">#REF!</definedName>
    <definedName name="代価既製コンクリート杭打ち工遮断弁室６００二次">#REF!</definedName>
    <definedName name="代価既製コンクリート杭打ち工受け台６００">#REF!</definedName>
    <definedName name="代価既製コンクリート杭打ち工受け台６００二次">#REF!</definedName>
    <definedName name="代価既製コンクリート杭打ち工螺旋階段６００">#REF!</definedName>
    <definedName name="代価既製コンクリート杭打ち工螺旋階段６００二次">#REF!</definedName>
    <definedName name="代価既設管撤去工">#REF!</definedName>
    <definedName name="代価既設管撤去工機械ＤＩＰ２００">#REF!</definedName>
    <definedName name="代価既設管撤去工機械ＤＩＰ２５０">#REF!</definedName>
    <definedName name="代価既設管撤去工機械ＤＩＰ４００">#REF!</definedName>
    <definedName name="代価既設管撤去工機械ＤＩＰ５００">#REF!</definedName>
    <definedName name="代価既設管撤去工人力ＡＣＰ１５０">#REF!</definedName>
    <definedName name="代価機械掘削工ルーズ">#REF!</definedName>
    <definedName name="代価機械掘削工床">#REF!</definedName>
    <definedName name="代価機械分解解体工アースオーガ">#REF!</definedName>
    <definedName name="代価機械分解解体工クローラクレーン">#REF!</definedName>
    <definedName name="代価型枠工均し">#REF!</definedName>
    <definedName name="代価型枠工小型">#REF!</definedName>
    <definedName name="代価型枠工鉄筋無筋">#REF!</definedName>
    <definedName name="代価杭頭処理工遮断弁室">#REF!</definedName>
    <definedName name="代価杭頭処理工受け台螺旋階段">#REF!</definedName>
    <definedName name="代価根拠範囲">#REF!</definedName>
    <definedName name="代価砕石基礎工１５">#REF!</definedName>
    <definedName name="代価支保工パイプサポート">#REF!</definedName>
    <definedName name="代価植栽撤去工">#REF!</definedName>
    <definedName name="代価振動ローラ運転埋め戻し">#REF!</definedName>
    <definedName name="代価振動ローラ運転埋め戻しの番号">#REF!</definedName>
    <definedName name="代価人力掘削工床">#REF!</definedName>
    <definedName name="代価人力床均し工基礎整正">#REF!</definedName>
    <definedName name="代価人力埋め戻し工発生土タンパ">#REF!</definedName>
    <definedName name="代価総括">#REF!</definedName>
    <definedName name="代価足掛け金物取付工">#REF!</definedName>
    <definedName name="代価鋳鉄管切断工２００の番号">#REF!</definedName>
    <definedName name="代価鋳鉄管切断工２５０の番号">#REF!</definedName>
    <definedName name="代価鋳鉄管切断工４００の番号">#REF!</definedName>
    <definedName name="代価鋳鉄管切断工５００の番号">#REF!</definedName>
    <definedName name="代価鋳鉄管布設工２００の番号">#REF!</definedName>
    <definedName name="代価鋳鉄管布設工２５０の番号">#REF!</definedName>
    <definedName name="代価鋳鉄管布設工４００の番号">#REF!</definedName>
    <definedName name="代価鋳鉄管布設工５００の番号">#REF!</definedName>
    <definedName name="代価鉄筋加工組立３４５の１３">#REF!</definedName>
    <definedName name="代価鉄筋加工組立３４５の１６から２５">#REF!</definedName>
    <definedName name="代価電気">#REF!</definedName>
    <definedName name="代価表">#REF!</definedName>
    <definedName name="代価表22" localSheetId="2">#REF!</definedName>
    <definedName name="代価表22" localSheetId="12">#REF!</definedName>
    <definedName name="代価表22" localSheetId="5">#N/A</definedName>
    <definedName name="代価表22" localSheetId="0">#REF!</definedName>
    <definedName name="代価表22">#REF!</definedName>
    <definedName name="代価敷き鉄板設置撤去工">#REF!</definedName>
    <definedName name="代価敷き鉄板設置撤去工の番号">#REF!</definedName>
    <definedName name="代価敷き鉄板賃料">#REF!</definedName>
    <definedName name="代価敷き鉄板賃料の番号">#REF!</definedName>
    <definedName name="代価壁貫通部処理工１００">#REF!</definedName>
    <definedName name="代価壁貫通部処理工２００">#REF!</definedName>
    <definedName name="代価壁貫通部処理工３５０">#REF!</definedName>
    <definedName name="代価壁貫通部処理工５００">#REF!</definedName>
    <definedName name="代価埋め戻し工再生砂">#REF!</definedName>
    <definedName name="代価埋め戻し工発生土タンパ">#REF!</definedName>
    <definedName name="代価埋め戻し工発生土振動ローラ">#REF!</definedName>
    <definedName name="台帳コード表" localSheetId="2">#REF!</definedName>
    <definedName name="台帳コード表" localSheetId="12">#REF!</definedName>
    <definedName name="台帳コード表" localSheetId="0">#REF!</definedName>
    <definedName name="台帳コード表">#REF!</definedName>
    <definedName name="大華">#REF!</definedName>
    <definedName name="大改屋１次">#REF!</definedName>
    <definedName name="大改屋１次黄">#REF!,#REF!,#REF!</definedName>
    <definedName name="大改屋１次青">#REF!,#REF!,#REF!,#REF!,#REF!</definedName>
    <definedName name="大改屋２次">#REF!</definedName>
    <definedName name="大改屋２次黄">#REF!,#REF!,#REF!</definedName>
    <definedName name="大改屋２次青">#REF!,#REF!,#REF!,#REF!,#REF!</definedName>
    <definedName name="大改校１次">#REF!</definedName>
    <definedName name="大改校１次黄">#REF!,#REF!,#REF!</definedName>
    <definedName name="大改校１次青">#REF!,#REF!,#REF!,#REF!,#REF!</definedName>
    <definedName name="大改校２次">#REF!</definedName>
    <definedName name="大改校２次黄">#REF!,#REF!,#REF!</definedName>
    <definedName name="大改校２次青">#REF!,#REF!,#REF!,#REF!,#REF!</definedName>
    <definedName name="大型ブレーカ_600_800kg">#REF!</definedName>
    <definedName name="大型ブレーカ供用日損料">#REF!</definedName>
    <definedName name="大型ブレーカ供用日損料の出所">#REF!</definedName>
    <definedName name="大型着順">#REF!</definedName>
    <definedName name="大工" localSheetId="2">#REF!</definedName>
    <definedName name="大工" localSheetId="12">#REF!</definedName>
    <definedName name="大工" localSheetId="9">#REF!</definedName>
    <definedName name="大工" localSheetId="0">#REF!</definedName>
    <definedName name="大工">#REF!</definedName>
    <definedName name="大工_11" localSheetId="2">#REF!</definedName>
    <definedName name="大工_11" localSheetId="12">#REF!</definedName>
    <definedName name="大工_11">#REF!</definedName>
    <definedName name="大工_12" localSheetId="2">#REF!</definedName>
    <definedName name="大工_12" localSheetId="12">#REF!</definedName>
    <definedName name="大工_12">#REF!</definedName>
    <definedName name="大工_13" localSheetId="2">#REF!</definedName>
    <definedName name="大工_13" localSheetId="12">#REF!</definedName>
    <definedName name="大工_13">#REF!</definedName>
    <definedName name="大工_4" localSheetId="2">#REF!</definedName>
    <definedName name="大工_4" localSheetId="12">#REF!</definedName>
    <definedName name="大工_4">#REF!</definedName>
    <definedName name="大項再入力">#REF!</definedName>
    <definedName name="大項入力">#REF!</definedName>
    <definedName name="大項入力終">#REF!</definedName>
    <definedName name="大水深実験水槽上屋" hidden="1">{#N/A,#N/A,FALSE,"原紙B4"}</definedName>
    <definedName name="大石電気内訳" localSheetId="2" hidden="1">#REF!</definedName>
    <definedName name="大石電気内訳" localSheetId="12" hidden="1">#REF!</definedName>
    <definedName name="大石電気内訳" localSheetId="5" hidden="1">#REF!</definedName>
    <definedName name="大石電気内訳" hidden="1">#REF!</definedName>
    <definedName name="大分類" hidden="1">{#N/A,#N/A,FALSE,"積算書表紙";#N/A,#N/A,FALSE,"総括表";#N/A,#N/A,FALSE,"積算書内訳"}</definedName>
    <definedName name="第001" localSheetId="2">#REF!</definedName>
    <definedName name="第001" localSheetId="12">#REF!</definedName>
    <definedName name="第001">#REF!</definedName>
    <definedName name="第001号" localSheetId="2">#REF!</definedName>
    <definedName name="第001号" localSheetId="12">#REF!</definedName>
    <definedName name="第001号">#REF!</definedName>
    <definedName name="第001号明細書" localSheetId="2">#REF!</definedName>
    <definedName name="第001号明細書" localSheetId="12">#REF!</definedName>
    <definedName name="第001号明細書">#REF!</definedName>
    <definedName name="第005" localSheetId="2">#REF!</definedName>
    <definedName name="第005" localSheetId="12">#REF!</definedName>
    <definedName name="第005">#REF!</definedName>
    <definedName name="第005号明細書" localSheetId="2">#REF!</definedName>
    <definedName name="第005号明細書" localSheetId="12">#REF!</definedName>
    <definedName name="第005号明細書">#REF!</definedName>
    <definedName name="第006号明細書" localSheetId="2">#REF!</definedName>
    <definedName name="第006号明細書" localSheetId="12">#REF!</definedName>
    <definedName name="第006号明細書">#REF!</definedName>
    <definedName name="第01号明細書" localSheetId="2">#REF!</definedName>
    <definedName name="第01号明細書" localSheetId="12">#REF!</definedName>
    <definedName name="第01号明細書">#REF!</definedName>
    <definedName name="第02号明細書" localSheetId="2">#REF!</definedName>
    <definedName name="第02号明細書" localSheetId="12">#REF!</definedName>
    <definedName name="第02号明細書">#REF!</definedName>
    <definedName name="第1" localSheetId="2">#REF!</definedName>
    <definedName name="第1" localSheetId="12">#REF!</definedName>
    <definedName name="第1">#REF!</definedName>
    <definedName name="第101号明細書">#REF!</definedName>
    <definedName name="第102号明細書">#REF!</definedName>
    <definedName name="第103号明細書">#REF!</definedName>
    <definedName name="第104号明細書">#REF!</definedName>
    <definedName name="第105号明細書">#REF!</definedName>
    <definedName name="第106号明細書">#REF!</definedName>
    <definedName name="第107号明細書">#REF!</definedName>
    <definedName name="第108号明細書" localSheetId="2">#REF!</definedName>
    <definedName name="第108号明細書" localSheetId="12">#REF!</definedName>
    <definedName name="第108号明細書">#REF!</definedName>
    <definedName name="第109号明細書" localSheetId="2">#REF!</definedName>
    <definedName name="第109号明細書" localSheetId="12">#REF!</definedName>
    <definedName name="第109号明細書">#REF!</definedName>
    <definedName name="第10号明細書" localSheetId="2">#REF!</definedName>
    <definedName name="第10号明細書" localSheetId="12">#REF!</definedName>
    <definedName name="第10号明細書">#REF!</definedName>
    <definedName name="第110号明細書">#REF!</definedName>
    <definedName name="第114号">#REF!</definedName>
    <definedName name="第11号明細書" localSheetId="2">#REF!</definedName>
    <definedName name="第11号明細書" localSheetId="12">#REF!</definedName>
    <definedName name="第11号明細書">#REF!</definedName>
    <definedName name="第12号明細書">#REF!</definedName>
    <definedName name="第13号明細書" localSheetId="2">#REF!</definedName>
    <definedName name="第13号明細書" localSheetId="12">#REF!</definedName>
    <definedName name="第13号明細書">#REF!</definedName>
    <definedName name="第14号明細書" localSheetId="2">#REF!</definedName>
    <definedName name="第14号明細書" localSheetId="12">#REF!</definedName>
    <definedName name="第14号明細書">#REF!</definedName>
    <definedName name="第15号明細書" localSheetId="2">#REF!</definedName>
    <definedName name="第15号明細書" localSheetId="12">#REF!</definedName>
    <definedName name="第15号明細書">#REF!</definedName>
    <definedName name="第16号明細書" localSheetId="2">#REF!</definedName>
    <definedName name="第16号明細書" localSheetId="12">#REF!</definedName>
    <definedName name="第16号明細書">#REF!</definedName>
    <definedName name="第17">#REF!</definedName>
    <definedName name="第17号明細書" localSheetId="2">#REF!</definedName>
    <definedName name="第17号明細書" localSheetId="12">#REF!</definedName>
    <definedName name="第17号明細書">#REF!</definedName>
    <definedName name="第18号明細書" localSheetId="2">#REF!</definedName>
    <definedName name="第18号明細書" localSheetId="12">#REF!</definedName>
    <definedName name="第18号明細書">#REF!</definedName>
    <definedName name="第19号明細書" localSheetId="2">#REF!</definedName>
    <definedName name="第19号明細書" localSheetId="12">#REF!</definedName>
    <definedName name="第19号明細書">#REF!</definedName>
    <definedName name="第1号" localSheetId="2">#REF!</definedName>
    <definedName name="第1号" localSheetId="12">#REF!</definedName>
    <definedName name="第1号">#REF!</definedName>
    <definedName name="第１号管代価">#REF!</definedName>
    <definedName name="第１号単価" localSheetId="2">#REF!</definedName>
    <definedName name="第１号単価" localSheetId="12">#REF!</definedName>
    <definedName name="第１号単価" localSheetId="0">#REF!</definedName>
    <definedName name="第１号単価">#REF!</definedName>
    <definedName name="第１種金属線ぴ">#REF!</definedName>
    <definedName name="第１列" localSheetId="2">#REF!</definedName>
    <definedName name="第１列" localSheetId="12">#REF!</definedName>
    <definedName name="第１列" localSheetId="5">#N/A</definedName>
    <definedName name="第１列" localSheetId="0">#REF!</definedName>
    <definedName name="第１列">#REF!</definedName>
    <definedName name="第2" localSheetId="2">#REF!</definedName>
    <definedName name="第2" localSheetId="12">#REF!</definedName>
    <definedName name="第2">#REF!</definedName>
    <definedName name="第20号明細書" localSheetId="2">#REF!</definedName>
    <definedName name="第20号明細書" localSheetId="12">#REF!</definedName>
    <definedName name="第20号明細書">#REF!</definedName>
    <definedName name="第21号明細書" localSheetId="2">#REF!</definedName>
    <definedName name="第21号明細書" localSheetId="12">#REF!</definedName>
    <definedName name="第21号明細書">#REF!</definedName>
    <definedName name="第22号明細書" localSheetId="2">#REF!</definedName>
    <definedName name="第22号明細書" localSheetId="12">#REF!</definedName>
    <definedName name="第22号明細書">#REF!</definedName>
    <definedName name="第23号明細書" localSheetId="2">#REF!</definedName>
    <definedName name="第23号明細書" localSheetId="12">#REF!</definedName>
    <definedName name="第23号明細書">#REF!</definedName>
    <definedName name="第24号明細書" localSheetId="2">#REF!</definedName>
    <definedName name="第24号明細書" localSheetId="12">#REF!</definedName>
    <definedName name="第24号明細書">#REF!</definedName>
    <definedName name="第25号明細書">#REF!</definedName>
    <definedName name="第26号明細書" localSheetId="2">#REF!</definedName>
    <definedName name="第26号明細書" localSheetId="12">#REF!</definedName>
    <definedName name="第26号明細書">#REF!</definedName>
    <definedName name="第27号明細書" localSheetId="2">#REF!</definedName>
    <definedName name="第27号明細書" localSheetId="12">#REF!</definedName>
    <definedName name="第27号明細書">#REF!</definedName>
    <definedName name="第28号明細書" localSheetId="2">#REF!</definedName>
    <definedName name="第28号明細書" localSheetId="12">#REF!</definedName>
    <definedName name="第28号明細書">#REF!</definedName>
    <definedName name="第２９号">#REF!</definedName>
    <definedName name="第29号明細書" localSheetId="2">#REF!</definedName>
    <definedName name="第29号明細書" localSheetId="12">#REF!</definedName>
    <definedName name="第29号明細書">#REF!</definedName>
    <definedName name="第２号" localSheetId="2">#REF!</definedName>
    <definedName name="第２号" localSheetId="12">#REF!</definedName>
    <definedName name="第２号">#REF!</definedName>
    <definedName name="第２号単価" localSheetId="2">#REF!</definedName>
    <definedName name="第２号単価" localSheetId="12">#REF!</definedName>
    <definedName name="第２号単価" localSheetId="0">#REF!</definedName>
    <definedName name="第２号単価">#REF!</definedName>
    <definedName name="第2号表" localSheetId="2">#REF!</definedName>
    <definedName name="第2号表" localSheetId="12">#REF!</definedName>
    <definedName name="第2号表">#REF!</definedName>
    <definedName name="第２種金属線ぴ">#REF!</definedName>
    <definedName name="第２列" localSheetId="2">#REF!</definedName>
    <definedName name="第２列" localSheetId="12">#REF!</definedName>
    <definedName name="第２列" localSheetId="5">#N/A</definedName>
    <definedName name="第２列">#REF!</definedName>
    <definedName name="第3" localSheetId="2">#REF!</definedName>
    <definedName name="第3" localSheetId="12">#REF!</definedName>
    <definedName name="第3">#REF!</definedName>
    <definedName name="第30号明細書" localSheetId="2">#REF!</definedName>
    <definedName name="第30号明細書" localSheetId="12">#REF!</definedName>
    <definedName name="第30号明細書">#REF!</definedName>
    <definedName name="第31号明細書">#REF!</definedName>
    <definedName name="第32号明細書">#REF!</definedName>
    <definedName name="第３号" localSheetId="2">#REF!</definedName>
    <definedName name="第３号" localSheetId="12">#REF!</definedName>
    <definedName name="第３号">#REF!</definedName>
    <definedName name="第3号代価表">#REF!</definedName>
    <definedName name="第３号単価" localSheetId="2">#REF!</definedName>
    <definedName name="第３号単価" localSheetId="12">#REF!</definedName>
    <definedName name="第３号単価" localSheetId="0">#REF!</definedName>
    <definedName name="第３号単価">#REF!</definedName>
    <definedName name="第３列" localSheetId="2">#REF!</definedName>
    <definedName name="第３列" localSheetId="12">#REF!</definedName>
    <definedName name="第３列" localSheetId="5">#N/A</definedName>
    <definedName name="第３列">#REF!</definedName>
    <definedName name="第4" localSheetId="2">#REF!</definedName>
    <definedName name="第4" localSheetId="12">#REF!</definedName>
    <definedName name="第4">#REF!</definedName>
    <definedName name="第4号" localSheetId="2">#REF!</definedName>
    <definedName name="第4号" localSheetId="12">#REF!</definedName>
    <definedName name="第4号">#REF!</definedName>
    <definedName name="第４号単価" localSheetId="2">#REF!</definedName>
    <definedName name="第４号単価" localSheetId="12">#REF!</definedName>
    <definedName name="第４号単価">#REF!</definedName>
    <definedName name="第4号明細書" localSheetId="2">#REF!</definedName>
    <definedName name="第4号明細書" localSheetId="12">#REF!</definedName>
    <definedName name="第4号明細書">#REF!</definedName>
    <definedName name="第４列" localSheetId="2">#REF!</definedName>
    <definedName name="第４列" localSheetId="5">#N/A</definedName>
    <definedName name="第４列">#REF!</definedName>
    <definedName name="第5" localSheetId="2">#REF!</definedName>
    <definedName name="第5" localSheetId="12">#REF!</definedName>
    <definedName name="第5">#REF!</definedName>
    <definedName name="第５号単価" localSheetId="2">#REF!</definedName>
    <definedName name="第５号単価" localSheetId="12">#REF!</definedName>
    <definedName name="第５号単価">#REF!</definedName>
    <definedName name="第５列" localSheetId="2">#REF!</definedName>
    <definedName name="第５列" localSheetId="5">#N/A</definedName>
    <definedName name="第５列">#REF!</definedName>
    <definedName name="第6" localSheetId="2">#REF!</definedName>
    <definedName name="第6" localSheetId="12">#REF!</definedName>
    <definedName name="第6">#REF!</definedName>
    <definedName name="第6号" localSheetId="2">#REF!</definedName>
    <definedName name="第6号" localSheetId="12">#REF!</definedName>
    <definedName name="第6号">#REF!</definedName>
    <definedName name="第６号単価" localSheetId="2">#REF!</definedName>
    <definedName name="第６号単価" localSheetId="12">#REF!</definedName>
    <definedName name="第６号単価">#REF!</definedName>
    <definedName name="第6号明細書" localSheetId="2">#REF!</definedName>
    <definedName name="第6号明細書" localSheetId="12">#REF!</definedName>
    <definedName name="第6号明細書">#REF!</definedName>
    <definedName name="第7" localSheetId="2">#REF!</definedName>
    <definedName name="第7" localSheetId="12">#REF!</definedName>
    <definedName name="第7">#REF!</definedName>
    <definedName name="第７号" localSheetId="2">#REF!</definedName>
    <definedName name="第７号" localSheetId="12">#REF!</definedName>
    <definedName name="第７号">#REF!</definedName>
    <definedName name="第7号明細書" localSheetId="2">#REF!</definedName>
    <definedName name="第7号明細書" localSheetId="12">#REF!</definedName>
    <definedName name="第7号明細書">#REF!</definedName>
    <definedName name="第8号明細書" localSheetId="2">#REF!</definedName>
    <definedName name="第8号明細書" localSheetId="12">#REF!</definedName>
    <definedName name="第8号明細書">#REF!</definedName>
    <definedName name="第9号明細書" localSheetId="2">#REF!</definedName>
    <definedName name="第9号明細書" localSheetId="12">#REF!</definedName>
    <definedName name="第9号明細書">#REF!</definedName>
    <definedName name="第一生命住友海上岡崎_内訳空調_List">#REF!</definedName>
    <definedName name="第三内科" localSheetId="2">#REF!</definedName>
    <definedName name="第三内科" localSheetId="12">#REF!</definedName>
    <definedName name="第三内科">#REF!</definedName>
    <definedName name="宅内土工" localSheetId="2">#REF!</definedName>
    <definedName name="宅内土工" localSheetId="12">#REF!</definedName>
    <definedName name="宅内土工">#REF!</definedName>
    <definedName name="単_価">#REF!</definedName>
    <definedName name="単位" localSheetId="2">#REF!</definedName>
    <definedName name="単位" localSheetId="12">#REF!</definedName>
    <definedName name="単位" localSheetId="9">#REF!</definedName>
    <definedName name="単位">#REF!</definedName>
    <definedName name="単位１">#REF!</definedName>
    <definedName name="単位１０">#REF!</definedName>
    <definedName name="単位１１">#REF!</definedName>
    <definedName name="単位１２">#REF!</definedName>
    <definedName name="単位１３">#REF!</definedName>
    <definedName name="単位１４">#REF!</definedName>
    <definedName name="単位１５">#REF!</definedName>
    <definedName name="単位２">#REF!</definedName>
    <definedName name="単位３">#REF!</definedName>
    <definedName name="単位４">#REF!</definedName>
    <definedName name="単位５">#REF!</definedName>
    <definedName name="単位６">#REF!</definedName>
    <definedName name="単位７">#REF!</definedName>
    <definedName name="単位８">#REF!</definedName>
    <definedName name="単位９">#REF!</definedName>
    <definedName name="単位データ" localSheetId="9">#REF!</definedName>
    <definedName name="単位データ">#REF!</definedName>
    <definedName name="単位一覧">#REF!</definedName>
    <definedName name="単価" localSheetId="2">#REF!</definedName>
    <definedName name="単価" localSheetId="9">#REF!</definedName>
    <definedName name="単価" localSheetId="5">#N/A</definedName>
    <definedName name="単価">#REF!</definedName>
    <definedName name="単価_11" localSheetId="2">#REF!</definedName>
    <definedName name="単価_11" localSheetId="12">#REF!</definedName>
    <definedName name="単価_11">#REF!</definedName>
    <definedName name="単価_12" localSheetId="2">#REF!</definedName>
    <definedName name="単価_12" localSheetId="12">#REF!</definedName>
    <definedName name="単価_12">#REF!</definedName>
    <definedName name="単価_13" localSheetId="2">#REF!</definedName>
    <definedName name="単価_13" localSheetId="12">#REF!</definedName>
    <definedName name="単価_13">#REF!</definedName>
    <definedName name="単価＿設置">#REF!</definedName>
    <definedName name="単価・TOP">#REF!</definedName>
    <definedName name="単価1" localSheetId="2" hidden="1">{"'内訳書'!$A$1:$O$28"}</definedName>
    <definedName name="単価1" localSheetId="12" hidden="1">{"'内訳書'!$A$1:$O$28"}</definedName>
    <definedName name="単価1" localSheetId="5" hidden="1">{"'内訳書'!$A$1:$O$28"}</definedName>
    <definedName name="単価1" localSheetId="0" hidden="1">{"'内訳書'!$A$1:$O$28"}</definedName>
    <definedName name="単価1" hidden="1">{"'内訳書'!$A$1:$O$28"}</definedName>
    <definedName name="単価1996">#REF!</definedName>
    <definedName name="単価1997">#REF!</definedName>
    <definedName name="単価ｱｲﾃﾑ">#REF!</definedName>
    <definedName name="単価ｺｰﾄﾞ" localSheetId="2">#REF!</definedName>
    <definedName name="単価ｺｰﾄﾞ" localSheetId="12">#REF!</definedName>
    <definedName name="単価コード">#REF!</definedName>
    <definedName name="単価データ" localSheetId="2">#REF!</definedName>
    <definedName name="単価データ" localSheetId="12">#REF!</definedName>
    <definedName name="単価データ">#REF!</definedName>
    <definedName name="単価データ２" localSheetId="2">#REF!</definedName>
    <definedName name="単価データ２" localSheetId="12">#REF!</definedName>
    <definedName name="単価データ２">#REF!</definedName>
    <definedName name="単価一覧">#REF!</definedName>
    <definedName name="単価一覧表">#REF!</definedName>
    <definedName name="単価基礎資料">#REF!</definedName>
    <definedName name="単価項目">#REF!</definedName>
    <definedName name="単価根拠">#REF!</definedName>
    <definedName name="単価作成" localSheetId="9">#REF!</definedName>
    <definedName name="単価作成">#REF!</definedName>
    <definedName name="単価算出" hidden="1">{"'内訳書'!$A$1:$O$28"}</definedName>
    <definedName name="単価種別一覧" localSheetId="9">#REF!</definedName>
    <definedName name="単価種別一覧">#REF!</definedName>
    <definedName name="単価置換L1">#REF!</definedName>
    <definedName name="単価入力">#REF!</definedName>
    <definedName name="単価比較" localSheetId="2">#REF!</definedName>
    <definedName name="単価比較" localSheetId="12">#REF!</definedName>
    <definedName name="単価比較">#REF!</definedName>
    <definedName name="単価比較１" localSheetId="2" hidden="1">{"'内訳書'!$A$1:$O$28"}</definedName>
    <definedName name="単価比較１" localSheetId="12" hidden="1">{"'内訳書'!$A$1:$O$28"}</definedName>
    <definedName name="単価比較１" localSheetId="5" hidden="1">{"'内訳書'!$A$1:$O$28"}</definedName>
    <definedName name="単価比較１" localSheetId="0" hidden="1">{"'内訳書'!$A$1:$O$28"}</definedName>
    <definedName name="単価比較１" hidden="1">{"'内訳書'!$A$1:$O$28"}</definedName>
    <definedName name="単価比較11" localSheetId="2" hidden="1">{"'内訳書'!$A$1:$O$28"}</definedName>
    <definedName name="単価比較11" localSheetId="12" hidden="1">{"'内訳書'!$A$1:$O$28"}</definedName>
    <definedName name="単価比較11" localSheetId="5" hidden="1">{"'内訳書'!$A$1:$O$28"}</definedName>
    <definedName name="単価比較11" localSheetId="0" hidden="1">{"'内訳書'!$A$1:$O$28"}</definedName>
    <definedName name="単価比較11" hidden="1">{"'内訳書'!$A$1:$O$28"}</definedName>
    <definedName name="単価比較表" localSheetId="2">#REF!</definedName>
    <definedName name="単価比較表" localSheetId="5">#N/A</definedName>
    <definedName name="単価比較表" localSheetId="0">#REF!</definedName>
    <definedName name="単価比較表">#REF!</definedName>
    <definedName name="単価比較表_8" localSheetId="2">#REF!</definedName>
    <definedName name="単価比較表_8" localSheetId="12">#REF!</definedName>
    <definedName name="単価比較表_8">#REF!</definedName>
    <definedName name="単価表" localSheetId="9">#REF!</definedName>
    <definedName name="単価表">#REF!</definedName>
    <definedName name="単価表01">#REF!</definedName>
    <definedName name="単価表0102">#REF!</definedName>
    <definedName name="単価表010209">#REF!</definedName>
    <definedName name="単価表11_">#REF!</definedName>
    <definedName name="単価表H12">#REF!</definedName>
    <definedName name="単価表ｻﾝﾌﾟﾙ" localSheetId="9">#REF!</definedName>
    <definedName name="単価表ｻﾝﾌﾟﾙ">#REF!</definedName>
    <definedName name="単独" localSheetId="2">#REF!</definedName>
    <definedName name="単独" localSheetId="12">#REF!</definedName>
    <definedName name="単独">#REF!</definedName>
    <definedName name="単独_搬_入">#REF!</definedName>
    <definedName name="単独仮">#REF!</definedName>
    <definedName name="単独解体小計" localSheetId="2">#REF!</definedName>
    <definedName name="単独解体小計" localSheetId="12">#REF!</definedName>
    <definedName name="単独解体小計" localSheetId="5">#N/A</definedName>
    <definedName name="単独解体小計">#REF!</definedName>
    <definedName name="単独諸">#REF!</definedName>
    <definedName name="単独率">#REF!</definedName>
    <definedName name="担当者" localSheetId="2">#REF!</definedName>
    <definedName name="担当者" localSheetId="12">#REF!</definedName>
    <definedName name="担当者" localSheetId="9">#REF!</definedName>
    <definedName name="担当者">#REF!</definedName>
    <definedName name="炭酸ガス消火">#REF!</definedName>
    <definedName name="端子板">#REF!</definedName>
    <definedName name="端子盤類">#REF!</definedName>
    <definedName name="端数">#REF!</definedName>
    <definedName name="端数処理" localSheetId="9">#REF!</definedName>
    <definedName name="端数処理">#REF!</definedName>
    <definedName name="断熱･ｼｰﾘﾝｸﾞ工事計">#REF!</definedName>
    <definedName name="断熱改築" localSheetId="2">#REF!</definedName>
    <definedName name="断熱改築" localSheetId="12">#REF!</definedName>
    <definedName name="断熱改築">#REF!</definedName>
    <definedName name="断熱工事">#REF!</definedName>
    <definedName name="暖房">#REF!</definedName>
    <definedName name="暖房見積" localSheetId="2">#REF!</definedName>
    <definedName name="暖房見積" localSheetId="12">#REF!</definedName>
    <definedName name="暖房見積" localSheetId="5">#REF!</definedName>
    <definedName name="暖房見積">#REF!</definedName>
    <definedName name="暖房見積_8" localSheetId="12">#REF!</definedName>
    <definedName name="暖房見積_8" localSheetId="0">#REF!</definedName>
    <definedName name="暖房見積_8">#REF!</definedName>
    <definedName name="暖房比較" localSheetId="2">#REF!</definedName>
    <definedName name="暖房比較" localSheetId="12">#REF!</definedName>
    <definedName name="暖房比較" localSheetId="5">#REF!</definedName>
    <definedName name="暖房比較">#REF!</definedName>
    <definedName name="暖房比較_8" localSheetId="12">#REF!</definedName>
    <definedName name="暖房比較_8" localSheetId="0">#REF!</definedName>
    <definedName name="暖房比較_8">#REF!</definedName>
    <definedName name="暖房変">#REF!</definedName>
    <definedName name="値引率">#REF!</definedName>
    <definedName name="地">#N/A</definedName>
    <definedName name="地域" localSheetId="2">#REF!</definedName>
    <definedName name="地域" localSheetId="12">#REF!</definedName>
    <definedName name="地域" localSheetId="0">#REF!</definedName>
    <definedName name="地域">#REF!</definedName>
    <definedName name="地下道">#REF!</definedName>
    <definedName name="地下馬道電気設備工事">#REF!</definedName>
    <definedName name="地区名" localSheetId="9">#REF!</definedName>
    <definedName name="地区名">#REF!</definedName>
    <definedName name="地質調査員" localSheetId="2">#REF!</definedName>
    <definedName name="地質調査員" localSheetId="12">#REF!</definedName>
    <definedName name="地質調査員" localSheetId="9">#REF!</definedName>
    <definedName name="地質調査員" localSheetId="0">#REF!</definedName>
    <definedName name="地質調査員">#REF!</definedName>
    <definedName name="地質調査技師" localSheetId="2">#REF!</definedName>
    <definedName name="地質調査技師" localSheetId="12">#REF!</definedName>
    <definedName name="地質調査技師" localSheetId="9">#REF!</definedName>
    <definedName name="地質調査技師" localSheetId="0">#REF!</definedName>
    <definedName name="地質調査技師">#REF!</definedName>
    <definedName name="地質調査業務費">#REF!</definedName>
    <definedName name="地中箱">#REF!</definedName>
    <definedName name="地中埋設標">#REF!</definedName>
    <definedName name="中">#REF!</definedName>
    <definedName name="中科目">#REF!</definedName>
    <definedName name="中科目別内訳">#REF!</definedName>
    <definedName name="中華目">#REF!</definedName>
    <definedName name="中間" hidden="1">{"49)～52)代価表",#N/A,FALSE,"49)～52)";"49)～52)一覧表",#N/A,FALSE,"49)～52)"}</definedName>
    <definedName name="中止">#REF!</definedName>
    <definedName name="中水設備">#REF!</definedName>
    <definedName name="中村" localSheetId="2">#REF!</definedName>
    <definedName name="中村" localSheetId="12">#REF!</definedName>
    <definedName name="中村" localSheetId="0">#REF!</definedName>
    <definedName name="中村">#REF!</definedName>
    <definedName name="抽出表" localSheetId="2">#REF!</definedName>
    <definedName name="抽出表" localSheetId="12">#REF!</definedName>
    <definedName name="抽出表" localSheetId="0">#REF!</definedName>
    <definedName name="抽出表">#REF!</definedName>
    <definedName name="昼間表">#REF!</definedName>
    <definedName name="注記表示">#REF!</definedName>
    <definedName name="注記表示1">#REF!</definedName>
    <definedName name="注記表示2">#REF!</definedName>
    <definedName name="注入材料" localSheetId="2">#REF!</definedName>
    <definedName name="注入材料" localSheetId="12">#REF!</definedName>
    <definedName name="注入材料">#REF!</definedName>
    <definedName name="虫">#REF!</definedName>
    <definedName name="鋳鉄管計" localSheetId="2">#REF!</definedName>
    <definedName name="鋳鉄管計" localSheetId="12">#REF!</definedName>
    <definedName name="鋳鉄管計">#REF!</definedName>
    <definedName name="鋳鉄管切断機500以下" localSheetId="2">#REF!</definedName>
    <definedName name="鋳鉄管切断機500以下" localSheetId="12">#REF!</definedName>
    <definedName name="鋳鉄管切断機500以下" localSheetId="0">#REF!</definedName>
    <definedName name="鋳鉄管切断機500以下">#REF!</definedName>
    <definedName name="鋳鉄管切断機500以下_11" localSheetId="2">#REF!</definedName>
    <definedName name="鋳鉄管切断機500以下_11" localSheetId="12">#REF!</definedName>
    <definedName name="鋳鉄管切断機500以下_11" localSheetId="0">#REF!</definedName>
    <definedName name="鋳鉄管切断機500以下_11">#REF!</definedName>
    <definedName name="鋳鉄管切断機500以下_12" localSheetId="2">#REF!</definedName>
    <definedName name="鋳鉄管切断機500以下_12" localSheetId="12">#REF!</definedName>
    <definedName name="鋳鉄管切断機500以下_12">#REF!</definedName>
    <definedName name="鋳鉄管切断機500以下_13" localSheetId="2">#REF!</definedName>
    <definedName name="鋳鉄管切断機500以下_13" localSheetId="12">#REF!</definedName>
    <definedName name="鋳鉄管切断機500以下_13">#REF!</definedName>
    <definedName name="鋳鉄管切断機500以下_4" localSheetId="2">#REF!</definedName>
    <definedName name="鋳鉄管切断機500以下_4" localSheetId="12">#REF!</definedName>
    <definedName name="鋳鉄管切断機500以下_4">#REF!</definedName>
    <definedName name="鋳鉄管布設工２００">#REF!</definedName>
    <definedName name="鋳鉄管布設工５００">#REF!</definedName>
    <definedName name="鋳鉄管布設工６００">#REF!</definedName>
    <definedName name="鋳鉄管類計" localSheetId="2">#REF!</definedName>
    <definedName name="鋳鉄管類計" localSheetId="12">#REF!</definedName>
    <definedName name="鋳鉄管類計">#REF!</definedName>
    <definedName name="駐">#REF!</definedName>
    <definedName name="駐車場舗装代価表" localSheetId="2" hidden="1">#REF!</definedName>
    <definedName name="駐車場舗装代価表" localSheetId="12" hidden="1">#REF!</definedName>
    <definedName name="駐車場舗装代価表" localSheetId="5" hidden="1">#REF!</definedName>
    <definedName name="駐車場舗装代価表" hidden="1">#REF!</definedName>
    <definedName name="駐輪場" localSheetId="12">#REF!</definedName>
    <definedName name="駐輪場">#REF!</definedName>
    <definedName name="貯鉱">#REF!</definedName>
    <definedName name="帳票番号">#REF!</definedName>
    <definedName name="帳票名">#REF!</definedName>
    <definedName name="庁舎">#REF!</definedName>
    <definedName name="調査NO">#REF!</definedName>
    <definedName name="調整前経費">#REF!</definedName>
    <definedName name="直仮">#REF!</definedName>
    <definedName name="直経">#REF!</definedName>
    <definedName name="直工">#REF!</definedName>
    <definedName name="直工一般">#REF!</definedName>
    <definedName name="直工改修">#REF!</definedName>
    <definedName name="直工計">#REF!</definedName>
    <definedName name="直工処理1">#REF!</definedName>
    <definedName name="直行" localSheetId="9">#REF!</definedName>
    <definedName name="直行">#REF!</definedName>
    <definedName name="直接">#REF!</definedName>
    <definedName name="直接委託費" localSheetId="2">#REF!</definedName>
    <definedName name="直接委託費" localSheetId="12">#REF!</definedName>
    <definedName name="直接委託費" localSheetId="0">#REF!</definedName>
    <definedName name="直接委託費">#REF!</definedName>
    <definedName name="直接仮設" localSheetId="2" hidden="1">{"'内訳書'!$A$1:$O$28"}</definedName>
    <definedName name="直接仮設" localSheetId="12" hidden="1">{"'内訳書'!$A$1:$O$28"}</definedName>
    <definedName name="直接仮設" localSheetId="5" hidden="1">{"'内訳書'!$A$1:$O$28"}</definedName>
    <definedName name="直接仮設" localSheetId="0" hidden="1">{"'内訳書'!$A$1:$O$28"}</definedName>
    <definedName name="直接仮設" hidden="1">{"'内訳書'!$A$1:$O$28"}</definedName>
    <definedName name="直接仮設_地業">#REF!</definedName>
    <definedName name="直接仮設ｋ">#REF!</definedName>
    <definedName name="直接仮設工事" localSheetId="2">#REF!</definedName>
    <definedName name="直接仮設工事" localSheetId="12">#REF!</definedName>
    <definedName name="直接仮設工事">#REF!</definedName>
    <definedName name="直接仮設相当額">#N/A</definedName>
    <definedName name="直接経費" localSheetId="2">#REF!</definedName>
    <definedName name="直接経費" localSheetId="12">#REF!</definedName>
    <definedName name="直接経費" localSheetId="9">#REF!</definedName>
    <definedName name="直接経費">#REF!</definedName>
    <definedName name="直接経費__計" localSheetId="2">#REF!</definedName>
    <definedName name="直接経費__計" localSheetId="12">#REF!</definedName>
    <definedName name="直接経費__計">#REF!</definedName>
    <definedName name="直接経費_機械経費" localSheetId="2">#REF!</definedName>
    <definedName name="直接経費_機械経費" localSheetId="12">#REF!</definedName>
    <definedName name="直接経費_機械経費">#REF!</definedName>
    <definedName name="直接経費E" localSheetId="2">#REF!</definedName>
    <definedName name="直接経費E" localSheetId="12">#REF!</definedName>
    <definedName name="直接経費E">#REF!</definedName>
    <definedName name="直接経費M" localSheetId="2">#REF!</definedName>
    <definedName name="直接経費M" localSheetId="12">#REF!</definedName>
    <definedName name="直接経費M">#REF!</definedName>
    <definedName name="直接経費印刷">#REF!</definedName>
    <definedName name="直接工事費" localSheetId="2">#REF!</definedName>
    <definedName name="直接工事費" localSheetId="12">#REF!</definedName>
    <definedName name="直接工事費" localSheetId="9">#REF!</definedName>
    <definedName name="直接工事費">#REF!</definedName>
    <definedName name="直接工事費__計" localSheetId="2">#REF!</definedName>
    <definedName name="直接工事費__計" localSheetId="12">#REF!</definedName>
    <definedName name="直接工事費__計">#REF!</definedName>
    <definedName name="直接工事費E" localSheetId="2">#REF!</definedName>
    <definedName name="直接工事費E" localSheetId="12">#REF!</definedName>
    <definedName name="直接工事費E">#REF!</definedName>
    <definedName name="直接工事費M" localSheetId="2">#REF!</definedName>
    <definedName name="直接工事費M" localSheetId="12">#REF!</definedName>
    <definedName name="直接工事費M">#REF!</definedName>
    <definedName name="直接工事費計" localSheetId="2">#REF!</definedName>
    <definedName name="直接工事費計" localSheetId="12">#REF!</definedName>
    <definedName name="直接工事費計" localSheetId="9">#REF!</definedName>
    <definedName name="直接工事費計">#REF!</definedName>
    <definedName name="直接工事費入力">#REF!</definedName>
    <definedName name="直接材料費" localSheetId="2">#REF!</definedName>
    <definedName name="直接材料費" localSheetId="12">#REF!</definedName>
    <definedName name="直接材料費">#REF!</definedName>
    <definedName name="直接材料費E" localSheetId="2">#REF!</definedName>
    <definedName name="直接材料費E" localSheetId="12">#REF!</definedName>
    <definedName name="直接材料費E">#REF!</definedName>
    <definedName name="直接材料費M" localSheetId="2">#REF!</definedName>
    <definedName name="直接材料費M" localSheetId="12">#REF!</definedName>
    <definedName name="直接材料費M">#REF!</definedName>
    <definedName name="直接労務費" localSheetId="2">#REF!</definedName>
    <definedName name="直接労務費" localSheetId="12">#REF!</definedName>
    <definedName name="直接労務費">#REF!</definedName>
    <definedName name="直接労務費__計" localSheetId="2">#REF!</definedName>
    <definedName name="直接労務費__計" localSheetId="12">#REF!</definedName>
    <definedName name="直接労務費__計">#REF!</definedName>
    <definedName name="直接労務費E" localSheetId="2">#REF!</definedName>
    <definedName name="直接労務費E" localSheetId="12">#REF!</definedName>
    <definedName name="直接労務費E">#REF!</definedName>
    <definedName name="直接労務費M" localSheetId="2">#REF!</definedName>
    <definedName name="直接労務費M" localSheetId="12">#REF!</definedName>
    <definedName name="直接労務費M">#REF!</definedName>
    <definedName name="直接労務費計" localSheetId="2">#REF!</definedName>
    <definedName name="直接労務費計" localSheetId="12">#REF!</definedName>
    <definedName name="直接労務費計">#REF!</definedName>
    <definedName name="直流・無停電電源装置">#REF!</definedName>
    <definedName name="直流電源">#REF!</definedName>
    <definedName name="直流電源設備計" localSheetId="9">#REF!</definedName>
    <definedName name="直流電源設備計">#REF!</definedName>
    <definedName name="直流電源単価根拠">#REF!</definedName>
    <definedName name="津">#REF!</definedName>
    <definedName name="追加元工事" localSheetId="9">#REF!</definedName>
    <definedName name="追加元工事">#REF!</definedName>
    <definedName name="追加工事条件">#REF!</definedName>
    <definedName name="追加直接工事費一般">#REF!</definedName>
    <definedName name="追加直接工事費改修">#REF!</definedName>
    <definedName name="追加特定機器金額一般">#REF!</definedName>
    <definedName name="追加特定機器金額改修">#REF!</definedName>
    <definedName name="追加付加総合仮設一般">#REF!</definedName>
    <definedName name="追加付加総合仮設改修">#REF!</definedName>
    <definedName name="通気">#REF!</definedName>
    <definedName name="通気・消火・ﾌﾟﾛﾊﾟﾝ配管用炭素鋼々管" localSheetId="9">#REF!</definedName>
    <definedName name="通気・消火・ﾌﾟﾛﾊﾟﾝ配管用炭素鋼々管">#REF!</definedName>
    <definedName name="通信引込設備工事">#REF!</definedName>
    <definedName name="通知書データ">#REF!</definedName>
    <definedName name="低圧ケーブル" localSheetId="2">#REF!</definedName>
    <definedName name="低圧ケーブル" localSheetId="12">#REF!</definedName>
    <definedName name="低圧ケーブル">#REF!</definedName>
    <definedName name="低減率" localSheetId="2">#REF!</definedName>
    <definedName name="低減率" localSheetId="0">#REF!</definedName>
    <definedName name="低減率">#REF!</definedName>
    <definedName name="低組合工派">#REF!</definedName>
    <definedName name="定数般" localSheetId="2">#REF!</definedName>
    <definedName name="定数般" localSheetId="12">#REF!</definedName>
    <definedName name="定数般" localSheetId="0">#REF!</definedName>
    <definedName name="定数般">#REF!</definedName>
    <definedName name="定率">#REF!</definedName>
    <definedName name="底幅">#REF!</definedName>
    <definedName name="提出">#REF!</definedName>
    <definedName name="提出ﾌｧｲﾙ名" localSheetId="2">#REF!</definedName>
    <definedName name="提出ﾌｧｲﾙ名" localSheetId="12">#REF!</definedName>
    <definedName name="提出ﾌｧｲﾙ名">#REF!</definedName>
    <definedName name="提出範囲">#REF!</definedName>
    <definedName name="訂正" hidden="1">#REF!</definedName>
    <definedName name="訂正２">#REF!</definedName>
    <definedName name="釘" localSheetId="2">#REF!</definedName>
    <definedName name="釘" localSheetId="12">#REF!</definedName>
    <definedName name="釘" localSheetId="0">#REF!</definedName>
    <definedName name="釘">#REF!</definedName>
    <definedName name="摘要">#REF!</definedName>
    <definedName name="摘要無" localSheetId="9">#REF!</definedName>
    <definedName name="摘要無">#REF!</definedName>
    <definedName name="摘要有" localSheetId="9">#REF!</definedName>
    <definedName name="摘要有">#REF!</definedName>
    <definedName name="適用">#REF!</definedName>
    <definedName name="適用１">#REF!</definedName>
    <definedName name="適用１０">#REF!</definedName>
    <definedName name="適用１‐設">#REF!</definedName>
    <definedName name="適用２" localSheetId="2">#REF!</definedName>
    <definedName name="適用２" localSheetId="12">#REF!</definedName>
    <definedName name="適用２">#REF!</definedName>
    <definedName name="適用２‐設">#REF!</definedName>
    <definedName name="適用３">#REF!</definedName>
    <definedName name="適用３‐設">#REF!</definedName>
    <definedName name="適用４">#REF!</definedName>
    <definedName name="適用４‐設">#REF!</definedName>
    <definedName name="適用７">#REF!</definedName>
    <definedName name="適用８">#REF!</definedName>
    <definedName name="適用９">#REF!</definedName>
    <definedName name="撤去" localSheetId="9">#REF!</definedName>
    <definedName name="撤去">#REF!</definedName>
    <definedName name="撤去２" localSheetId="2" hidden="1">{"'内訳書'!$A$1:$O$28"}</definedName>
    <definedName name="撤去２" localSheetId="12" hidden="1">{"'内訳書'!$A$1:$O$28"}</definedName>
    <definedName name="撤去２" localSheetId="5" hidden="1">{"'内訳書'!$A$1:$O$28"}</definedName>
    <definedName name="撤去２" localSheetId="0" hidden="1">{"'内訳書'!$A$1:$O$28"}</definedName>
    <definedName name="撤去２" hidden="1">{"'内訳書'!$A$1:$O$28"}</definedName>
    <definedName name="撤去３" localSheetId="2" hidden="1">{"'内訳書'!$A$1:$O$28"}</definedName>
    <definedName name="撤去３" localSheetId="12" hidden="1">{"'内訳書'!$A$1:$O$28"}</definedName>
    <definedName name="撤去３" localSheetId="5" hidden="1">{"'内訳書'!$A$1:$O$28"}</definedName>
    <definedName name="撤去３" localSheetId="0" hidden="1">{"'内訳書'!$A$1:$O$28"}</definedName>
    <definedName name="撤去３" hidden="1">{"'内訳書'!$A$1:$O$28"}</definedName>
    <definedName name="撤去k">#REF!</definedName>
    <definedName name="撤去工事">#REF!</definedName>
    <definedName name="撤去動力">#REF!</definedName>
    <definedName name="撤去費" localSheetId="2">#REF!</definedName>
    <definedName name="撤去費" localSheetId="12">#REF!</definedName>
    <definedName name="撤去費">#REF!</definedName>
    <definedName name="撤去費__計" localSheetId="2">#REF!</definedName>
    <definedName name="撤去費__計" localSheetId="12">#REF!</definedName>
    <definedName name="撤去費__計">#REF!</definedName>
    <definedName name="撤去舗装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撤去冷温20屋外">#REF!</definedName>
    <definedName name="撤去冷温20機械">#REF!</definedName>
    <definedName name="鉄">#REF!</definedName>
    <definedName name="鉄筋">#REF!</definedName>
    <definedName name="鉄筋k">#REF!</definedName>
    <definedName name="鉄筋コンクリート工事">#REF!</definedName>
    <definedName name="鉄筋加工組立工一般３４５の１３">#REF!</definedName>
    <definedName name="鉄筋加工組立工一般３４５の１３の番号">#REF!</definedName>
    <definedName name="鉄筋加工組立工一般３４５の１６">#REF!</definedName>
    <definedName name="鉄筋加工組立工一般３４５の１６の番号">#REF!</definedName>
    <definedName name="鉄筋工" localSheetId="2">#REF!</definedName>
    <definedName name="鉄筋工" localSheetId="12">#REF!</definedName>
    <definedName name="鉄筋工" localSheetId="9">#REF!</definedName>
    <definedName name="鉄筋工" localSheetId="0">#REF!</definedName>
    <definedName name="鉄筋工">#REF!</definedName>
    <definedName name="鉄筋工_11" localSheetId="2">#REF!</definedName>
    <definedName name="鉄筋工_11" localSheetId="12">#REF!</definedName>
    <definedName name="鉄筋工_11" localSheetId="0">#REF!</definedName>
    <definedName name="鉄筋工_11">#REF!</definedName>
    <definedName name="鉄筋工_12" localSheetId="2">#REF!</definedName>
    <definedName name="鉄筋工_12" localSheetId="12">#REF!</definedName>
    <definedName name="鉄筋工_12" localSheetId="0">#REF!</definedName>
    <definedName name="鉄筋工_12">#REF!</definedName>
    <definedName name="鉄筋工_13" localSheetId="2">#REF!</definedName>
    <definedName name="鉄筋工_13" localSheetId="12">#REF!</definedName>
    <definedName name="鉄筋工_13">#REF!</definedName>
    <definedName name="鉄筋工_4" localSheetId="2">#REF!</definedName>
    <definedName name="鉄筋工_4" localSheetId="12">#REF!</definedName>
    <definedName name="鉄筋工_4">#REF!</definedName>
    <definedName name="鉄筋工市場単価">#REF!</definedName>
    <definedName name="鉄筋工市場単価の出所">#REF!</definedName>
    <definedName name="鉄筋工事" localSheetId="2">#REF!</definedName>
    <definedName name="鉄筋工事" localSheetId="12">#REF!</definedName>
    <definedName name="鉄筋工事" localSheetId="5">#N/A</definedName>
    <definedName name="鉄筋工事">#REF!</definedName>
    <definedName name="鉄筋工事単価表">#REF!</definedName>
    <definedName name="鉄筋統計数量">#REF!</definedName>
    <definedName name="鉄骨">#N/A</definedName>
    <definedName name="鉄骨k">#REF!</definedName>
    <definedName name="鉄骨工" localSheetId="2">#REF!</definedName>
    <definedName name="鉄骨工" localSheetId="12">#REF!</definedName>
    <definedName name="鉄骨工" localSheetId="9">#REF!</definedName>
    <definedName name="鉄骨工">#REF!</definedName>
    <definedName name="鉄骨工_11" localSheetId="2">#REF!</definedName>
    <definedName name="鉄骨工_11" localSheetId="12">#REF!</definedName>
    <definedName name="鉄骨工_11">#REF!</definedName>
    <definedName name="鉄骨工_12" localSheetId="2">#REF!</definedName>
    <definedName name="鉄骨工_12" localSheetId="12">#REF!</definedName>
    <definedName name="鉄骨工_12">#REF!</definedName>
    <definedName name="鉄骨工_13" localSheetId="2">#REF!</definedName>
    <definedName name="鉄骨工_13" localSheetId="12">#REF!</definedName>
    <definedName name="鉄骨工_13">#REF!</definedName>
    <definedName name="鉄骨工_4" localSheetId="2">#REF!</definedName>
    <definedName name="鉄骨工_4" localSheetId="12">#REF!</definedName>
    <definedName name="鉄骨工_4">#REF!</definedName>
    <definedName name="鉄骨工事" localSheetId="2">#REF!</definedName>
    <definedName name="鉄骨工事" localSheetId="12">#REF!</definedName>
    <definedName name="鉄骨工事" localSheetId="5">#N/A</definedName>
    <definedName name="鉄骨工事">#REF!</definedName>
    <definedName name="鉄統計数量">#REF!</definedName>
    <definedName name="鉄網">#REF!</definedName>
    <definedName name="鉄網の出所">#REF!</definedName>
    <definedName name="天井C2">#REF!</definedName>
    <definedName name="天井C3">#REF!</definedName>
    <definedName name="天井C4">#REF!</definedName>
    <definedName name="天井開口補強">#REF!</definedName>
    <definedName name="天井開口補修">#REF!</definedName>
    <definedName name="天井扇" localSheetId="2">#REF!</definedName>
    <definedName name="天井扇" localSheetId="12">#REF!</definedName>
    <definedName name="天井扇" localSheetId="5">#N/A</definedName>
    <definedName name="天井扇" localSheetId="0">#REF!</definedName>
    <definedName name="天井扇">#REF!</definedName>
    <definedName name="天気">#REF!</definedName>
    <definedName name="添付" hidden="1">#REF!</definedName>
    <definedName name="貼付けｺﾋﾟｰ先" localSheetId="2">#REF!</definedName>
    <definedName name="貼付けｺﾋﾟｰ先" localSheetId="12">#REF!</definedName>
    <definedName name="貼付けｺﾋﾟｰ先" localSheetId="0">#REF!</definedName>
    <definedName name="貼付けｺﾋﾟｰ先">#REF!</definedName>
    <definedName name="電の代印刷" localSheetId="2">#REF!</definedName>
    <definedName name="電の代印刷" localSheetId="12">#REF!</definedName>
    <definedName name="電の代印刷" localSheetId="0">#REF!</definedName>
    <definedName name="電の代印刷">#REF!</definedName>
    <definedName name="電の内印刷" localSheetId="2">#REF!</definedName>
    <definedName name="電の内印刷" localSheetId="12">#REF!</definedName>
    <definedName name="電の内印刷">#REF!</definedName>
    <definedName name="電改仮">#REF!</definedName>
    <definedName name="電改諸">#REF!</definedName>
    <definedName name="電気" localSheetId="2">#REF!</definedName>
    <definedName name="電気" localSheetId="12">#REF!</definedName>
    <definedName name="電気" localSheetId="9" hidden="1">#REF!</definedName>
    <definedName name="電気">#REF!</definedName>
    <definedName name="電気１">#REF!</definedName>
    <definedName name="電気20" localSheetId="2" hidden="1">{"'内訳書'!$A$1:$O$28"}</definedName>
    <definedName name="電気20" localSheetId="12" hidden="1">{"'内訳書'!$A$1:$O$28"}</definedName>
    <definedName name="電気20" localSheetId="5" hidden="1">{"'内訳書'!$A$1:$O$28"}</definedName>
    <definedName name="電気20" localSheetId="0" hidden="1">{"'内訳書'!$A$1:$O$28"}</definedName>
    <definedName name="電気20" hidden="1">{"'内訳書'!$A$1:$O$28"}</definedName>
    <definedName name="電気パネルヒーター">#REF!</definedName>
    <definedName name="電気温水器">#REF!</definedName>
    <definedName name="電気温水器_掛率">#REF!</definedName>
    <definedName name="電気温水器B">#REF!</definedName>
    <definedName name="電気解体" hidden="1">{"'電灯ｺﾝｾﾝﾄ'!$C$88"}</definedName>
    <definedName name="電気技術員" localSheetId="2">#REF!</definedName>
    <definedName name="電気技術員" localSheetId="12">#REF!</definedName>
    <definedName name="電気技術員" localSheetId="9">#REF!</definedName>
    <definedName name="電気技術員">#REF!</definedName>
    <definedName name="電気見積比較" localSheetId="9">#REF!</definedName>
    <definedName name="電気見積比較">#REF!</definedName>
    <definedName name="電気見積比較検討">#REF!</definedName>
    <definedName name="電気工事">#REF!</definedName>
    <definedName name="電気工事費計" localSheetId="9">#REF!</definedName>
    <definedName name="電気工事費計">#REF!</definedName>
    <definedName name="電気作成単価">#REF!</definedName>
    <definedName name="電気柵" localSheetId="9">#REF!</definedName>
    <definedName name="電気柵">#REF!</definedName>
    <definedName name="電気時計">#REF!</definedName>
    <definedName name="電気時計設備" hidden="1">{"'電灯ｺﾝｾﾝﾄ'!$C$88"}</definedName>
    <definedName name="電気消費量">#REF!</definedName>
    <definedName name="電気数量計算書">#REF!</definedName>
    <definedName name="電気設備" localSheetId="2">#REF!</definedName>
    <definedName name="電気設備" localSheetId="12">#REF!</definedName>
    <definedName name="電気設備">#REF!</definedName>
    <definedName name="電気設備Ⅱ" localSheetId="2" hidden="1">{"'内訳書'!$A$1:$O$28"}</definedName>
    <definedName name="電気設備Ⅱ" localSheetId="12" hidden="1">{"'内訳書'!$A$1:$O$28"}</definedName>
    <definedName name="電気設備Ⅱ" localSheetId="9" hidden="1">{"'内訳書'!$A$1:$O$28"}</definedName>
    <definedName name="電気設備Ⅱ" localSheetId="5" hidden="1">{"'内訳書'!$A$1:$O$28"}</definedName>
    <definedName name="電気設備Ⅱ" localSheetId="0" hidden="1">{"'内訳書'!$A$1:$O$28"}</definedName>
    <definedName name="電気設備Ⅱ" hidden="1">{"'内訳書'!$A$1:$O$28"}</definedName>
    <definedName name="電気設備工事">#REF!</definedName>
    <definedName name="電気設備工事計" localSheetId="9">#REF!</definedName>
    <definedName name="電気設備工事計">#REF!</definedName>
    <definedName name="電気設備工事費計" localSheetId="9">#REF!</definedName>
    <definedName name="電気設備工事費計">#REF!</definedName>
    <definedName name="電気設備製作原価">#REF!</definedName>
    <definedName name="電気設備設計書" localSheetId="2" hidden="1">#REF!</definedName>
    <definedName name="電気設備設計書" localSheetId="12" hidden="1">#REF!</definedName>
    <definedName name="電気設備設計書" localSheetId="5" hidden="1">#REF!</definedName>
    <definedName name="電気設備設計書" localSheetId="0" hidden="1">#REF!</definedName>
    <definedName name="電気設備設計書" hidden="1">#REF!</definedName>
    <definedName name="電気代価">#REF!</definedName>
    <definedName name="電気代価一覧" localSheetId="2">#REF!</definedName>
    <definedName name="電気代価一覧" localSheetId="12">#REF!</definedName>
    <definedName name="電気代価一覧" localSheetId="0">#REF!</definedName>
    <definedName name="電気代価一覧">#REF!</definedName>
    <definedName name="電気単価表">#REF!</definedName>
    <definedName name="電気探査">#N/A</definedName>
    <definedName name="電気暖房設備工事計">#REF!</definedName>
    <definedName name="電気直接工事計">#REF!</definedName>
    <definedName name="電気特例">#REF!</definedName>
    <definedName name="電気内装">#REF!</definedName>
    <definedName name="電気内訳" localSheetId="2" hidden="1">#REF!</definedName>
    <definedName name="電気内訳" localSheetId="12" hidden="1">#REF!</definedName>
    <definedName name="電気内訳" localSheetId="5" hidden="1">#REF!</definedName>
    <definedName name="電気内訳" hidden="1">#REF!</definedName>
    <definedName name="電気内訳３戸" localSheetId="2">#REF!</definedName>
    <definedName name="電気内訳３戸" localSheetId="12">#REF!</definedName>
    <definedName name="電気内訳３戸" localSheetId="5">#REF!</definedName>
    <definedName name="電気内訳３戸" localSheetId="0">#REF!</definedName>
    <definedName name="電気内訳３戸">#REF!</definedName>
    <definedName name="電気内訳書">#REF!</definedName>
    <definedName name="電気本工事費計">#REF!</definedName>
    <definedName name="電気明細書">#REF!</definedName>
    <definedName name="電源">#REF!</definedName>
    <definedName name="電源局舎" localSheetId="9">#REF!</definedName>
    <definedName name="電源局舎">#REF!</definedName>
    <definedName name="電工" localSheetId="2">#REF!</definedName>
    <definedName name="電工" localSheetId="12">#REF!</definedName>
    <definedName name="電工" localSheetId="9">#REF!</definedName>
    <definedName name="電工" localSheetId="0">#REF!</definedName>
    <definedName name="電工">#REF!</definedName>
    <definedName name="電工_11" localSheetId="2">#REF!</definedName>
    <definedName name="電工_11" localSheetId="12">#REF!</definedName>
    <definedName name="電工_11" localSheetId="0">#REF!</definedName>
    <definedName name="電工_11">#REF!</definedName>
    <definedName name="電工_12" localSheetId="2">#REF!</definedName>
    <definedName name="電工_12" localSheetId="12">#REF!</definedName>
    <definedName name="電工_12">#REF!</definedName>
    <definedName name="電工_13" localSheetId="2">#REF!</definedName>
    <definedName name="電工_13" localSheetId="12">#REF!</definedName>
    <definedName name="電工_13">#REF!</definedName>
    <definedName name="電工_4" localSheetId="2">#REF!</definedName>
    <definedName name="電工_4" localSheetId="12">#REF!</definedName>
    <definedName name="電工_4">#REF!</definedName>
    <definedName name="電工_BK">#REF!</definedName>
    <definedName name="電工_CV">#REF!</definedName>
    <definedName name="電工_PK">#REF!</definedName>
    <definedName name="電工_ｺﾝｾﾝﾄ">#REF!</definedName>
    <definedName name="電工_照明">#REF!</definedName>
    <definedName name="電工_制御盤">#REF!</definedName>
    <definedName name="電工_接続材">#REF!</definedName>
    <definedName name="電工_電線">#REF!</definedName>
    <definedName name="電工_電線管">#REF!</definedName>
    <definedName name="電工1">#REF!</definedName>
    <definedName name="電工2">#REF!</definedName>
    <definedName name="電工3">#REF!</definedName>
    <definedName name="電工単価" localSheetId="9">#REF!</definedName>
    <definedName name="電工単価">#REF!</definedName>
    <definedName name="電工費">#REF!</definedName>
    <definedName name="電磁弁１">#REF!</definedName>
    <definedName name="電磁流量計">#REF!</definedName>
    <definedName name="電新仮">#REF!</definedName>
    <definedName name="電新諸">#REF!</definedName>
    <definedName name="電線管" hidden="1">{"47)48)一覧表",#N/A,FALSE,"47)､48)";"47)48)代価表",#N/A,FALSE,"47)､48)"}</definedName>
    <definedName name="電線管PE">#REF!</definedName>
    <definedName name="電線管類" localSheetId="2">#REF!</definedName>
    <definedName name="電線管類" localSheetId="12">#REF!</definedName>
    <definedName name="電線管類">#REF!</definedName>
    <definedName name="電灯">#REF!</definedName>
    <definedName name="電灯､ｺﾝｾﾝﾄ設備工事" localSheetId="5">#REF!</definedName>
    <definedName name="電灯､ｺﾝｾﾝﾄ設備工事">#REF!</definedName>
    <definedName name="電灯_ｺﾝｾﾝﾄ設備工事">#REF!</definedName>
    <definedName name="電灯1">#REF!</definedName>
    <definedName name="電灯PRT">#REF!</definedName>
    <definedName name="電灯ｺﾝｾﾝﾄ">#REF!</definedName>
    <definedName name="電灯ｺﾝｾﾝﾄｋ">#REF!</definedName>
    <definedName name="電灯ｺﾝｾﾝﾄ設備" hidden="1">{"'電灯ｺﾝｾﾝﾄ'!$C$88"}</definedName>
    <definedName name="電灯ｺﾝｾﾝﾄ変">#REF!</definedName>
    <definedName name="電灯設備工事">#REF!</definedName>
    <definedName name="電波障害防除">#REF!</definedName>
    <definedName name="電波数量公開" localSheetId="2" hidden="1">{"'内訳書'!$A$1:$O$28"}</definedName>
    <definedName name="電波数量公開" localSheetId="12" hidden="1">{"'内訳書'!$A$1:$O$28"}</definedName>
    <definedName name="電波数量公開" localSheetId="5" hidden="1">{"'内訳書'!$A$1:$O$28"}</definedName>
    <definedName name="電波数量公開" localSheetId="0" hidden="1">{"'内訳書'!$A$1:$O$28"}</definedName>
    <definedName name="電波数量公開" hidden="1">{"'内訳書'!$A$1:$O$28"}</definedName>
    <definedName name="電流密度">#REF!</definedName>
    <definedName name="電力引込設備工事">#REF!</definedName>
    <definedName name="電力外線計" localSheetId="9">#REF!</definedName>
    <definedName name="電力外線計">#REF!</definedName>
    <definedName name="電話" localSheetId="9">#REF!</definedName>
    <definedName name="電話">#REF!</definedName>
    <definedName name="電話ｋ">#REF!</definedName>
    <definedName name="電話情報">#REF!</definedName>
    <definedName name="電話設備計" localSheetId="9">#REF!</definedName>
    <definedName name="電話設備計">#REF!</definedName>
    <definedName name="電話設備工事">#REF!</definedName>
    <definedName name="電話配管">#REF!</definedName>
    <definedName name="電話配管設備工事">#REF!</definedName>
    <definedName name="電話配管変">#REF!</definedName>
    <definedName name="塗装" localSheetId="9">#REF!</definedName>
    <definedName name="塗装">#REF!</definedName>
    <definedName name="塗装h">#REF!</definedName>
    <definedName name="塗装ｋ">#REF!</definedName>
    <definedName name="塗装v">#REF!</definedName>
    <definedName name="塗装工" localSheetId="2">#REF!</definedName>
    <definedName name="塗装工" localSheetId="12">#REF!</definedName>
    <definedName name="塗装工" localSheetId="9">#REF!</definedName>
    <definedName name="塗装工">#REF!</definedName>
    <definedName name="塗装工_11" localSheetId="2">#REF!</definedName>
    <definedName name="塗装工_11" localSheetId="12">#REF!</definedName>
    <definedName name="塗装工_11">#REF!</definedName>
    <definedName name="塗装工_12" localSheetId="2">#REF!</definedName>
    <definedName name="塗装工_12" localSheetId="12">#REF!</definedName>
    <definedName name="塗装工_12">#REF!</definedName>
    <definedName name="塗装工_13" localSheetId="2">#REF!</definedName>
    <definedName name="塗装工_13" localSheetId="12">#REF!</definedName>
    <definedName name="塗装工_13">#REF!</definedName>
    <definedName name="塗装工_4" localSheetId="2">#REF!</definedName>
    <definedName name="塗装工_4" localSheetId="12">#REF!</definedName>
    <definedName name="塗装工_4">#REF!</definedName>
    <definedName name="塗装工事" localSheetId="2">#REF!</definedName>
    <definedName name="塗装工事" localSheetId="12">#REF!</definedName>
    <definedName name="塗装工事" localSheetId="5">#N/A</definedName>
    <definedName name="塗装工事">#REF!</definedName>
    <definedName name="塗装工事単価表">#REF!</definedName>
    <definedName name="塗装工事変">#REF!</definedName>
    <definedName name="塗装費">#REF!</definedName>
    <definedName name="渡り">#REF!</definedName>
    <definedName name="渡り廊下設備工事">#REF!</definedName>
    <definedName name="渡廊下">#REF!</definedName>
    <definedName name="度量" localSheetId="9">#REF!</definedName>
    <definedName name="度量">#REF!</definedName>
    <definedName name="土">#REF!</definedName>
    <definedName name="土一般管理費等率" localSheetId="9">#REF!</definedName>
    <definedName name="土一般管理費等率">#REF!</definedName>
    <definedName name="土基本共通仮設費率" localSheetId="9">#REF!</definedName>
    <definedName name="土基本共通仮設費率">#REF!</definedName>
    <definedName name="土現場管理費率" localSheetId="9">#REF!</definedName>
    <definedName name="土現場管理費率">#REF!</definedName>
    <definedName name="土工" localSheetId="2">#REF!</definedName>
    <definedName name="土工" localSheetId="12">#REF!</definedName>
    <definedName name="土工" localSheetId="9">#REF!</definedName>
    <definedName name="土工" localSheetId="0">#REF!</definedName>
    <definedName name="土工">#REF!</definedName>
    <definedName name="土工延長">#REF!</definedName>
    <definedName name="土工機械運搬">#REF!</definedName>
    <definedName name="土工事" localSheetId="2">#REF!</definedName>
    <definedName name="土工事" localSheetId="5">#N/A</definedName>
    <definedName name="土工事" localSheetId="0">#REF!</definedName>
    <definedName name="土工事">#REF!</definedName>
    <definedName name="土工事一般" localSheetId="9">#REF!</definedName>
    <definedName name="土工事一般">#REF!</definedName>
    <definedName name="土砂処分費">#REF!</definedName>
    <definedName name="土砂処分費の出所">#REF!</definedName>
    <definedName name="土砂処理費無筋１０">#REF!</definedName>
    <definedName name="土砂処理費無筋１０の番号">#REF!</definedName>
    <definedName name="土被り">#REF!</definedName>
    <definedName name="土木､備品">#REF!</definedName>
    <definedName name="土木､備品変">#REF!</definedName>
    <definedName name="土木一般世話役">#REF!</definedName>
    <definedName name="土木機械の運搬費">#REF!</definedName>
    <definedName name="土木諸経費">#REF!</definedName>
    <definedName name="土木世話役" localSheetId="2">#REF!</definedName>
    <definedName name="土木世話役" localSheetId="12">#REF!</definedName>
    <definedName name="土木世話役" localSheetId="0">#REF!</definedName>
    <definedName name="土木世話役">#REF!</definedName>
    <definedName name="土木世話役_11" localSheetId="2">#REF!</definedName>
    <definedName name="土木世話役_11" localSheetId="12">#REF!</definedName>
    <definedName name="土木世話役_11" localSheetId="0">#REF!</definedName>
    <definedName name="土木世話役_11">#REF!</definedName>
    <definedName name="土木世話役_12" localSheetId="2">#REF!</definedName>
    <definedName name="土木世話役_12" localSheetId="12">#REF!</definedName>
    <definedName name="土木世話役_12">#REF!</definedName>
    <definedName name="土木世話役_13" localSheetId="2">#REF!</definedName>
    <definedName name="土木世話役_13" localSheetId="12">#REF!</definedName>
    <definedName name="土木世話役_13">#REF!</definedName>
    <definedName name="土木世話役_4" localSheetId="2">#REF!</definedName>
    <definedName name="土木世話役_4" localSheetId="12">#REF!</definedName>
    <definedName name="土木世話役_4">#REF!</definedName>
    <definedName name="土木表紙" localSheetId="2" hidden="1">{"'内訳書'!$A$1:$O$28"}</definedName>
    <definedName name="土木表紙" localSheetId="12" hidden="1">{"'内訳書'!$A$1:$O$28"}</definedName>
    <definedName name="土木表紙" localSheetId="9" hidden="1">{"'内訳書'!$A$1:$O$28"}</definedName>
    <definedName name="土木表紙" localSheetId="5" hidden="1">{"'内訳書'!$A$1:$O$28"}</definedName>
    <definedName name="土木表紙" localSheetId="0" hidden="1">{"'内訳書'!$A$1:$O$28"}</definedName>
    <definedName name="土木表紙" hidden="1">{"'内訳書'!$A$1:$O$28"}</definedName>
    <definedName name="土木表紙2" localSheetId="2" hidden="1">{"'内訳書'!$A$1:$O$28"}</definedName>
    <definedName name="土木表紙2" localSheetId="12" hidden="1">{"'内訳書'!$A$1:$O$28"}</definedName>
    <definedName name="土木表紙2" localSheetId="5" hidden="1">{"'内訳書'!$A$1:$O$28"}</definedName>
    <definedName name="土木表紙2" localSheetId="0" hidden="1">{"'内訳書'!$A$1:$O$28"}</definedName>
    <definedName name="土木表紙2" hidden="1">{"'内訳書'!$A$1:$O$28"}</definedName>
    <definedName name="土留工">#REF!</definedName>
    <definedName name="土量計算書">#REF!</definedName>
    <definedName name="搭載形発電装置">#REF!</definedName>
    <definedName name="東面" localSheetId="2">#REF!</definedName>
    <definedName name="東面" localSheetId="12">#REF!</definedName>
    <definedName name="東面">#REF!</definedName>
    <definedName name="棟名称">#REF!</definedName>
    <definedName name="当座">#REF!</definedName>
    <definedName name="当座２">#REF!</definedName>
    <definedName name="当初予算" localSheetId="2">#REF!</definedName>
    <definedName name="当初予算" localSheetId="12">#REF!</definedName>
    <definedName name="当初予算">#REF!</definedName>
    <definedName name="陶磁器くず" localSheetId="2">#REF!</definedName>
    <definedName name="陶磁器くず" localSheetId="12">#REF!</definedName>
    <definedName name="陶磁器くず" localSheetId="9">#REF!</definedName>
    <definedName name="陶磁器くず">#REF!</definedName>
    <definedName name="頭１" localSheetId="2">#REF!</definedName>
    <definedName name="頭１">#REF!</definedName>
    <definedName name="頭２">#REF!</definedName>
    <definedName name="頭5" hidden="1">{#N/A,#N/A,FALSE,"Sheet16";#N/A,#N/A,FALSE,"Sheet16"}</definedName>
    <definedName name="頭出">#REF!</definedName>
    <definedName name="動力" localSheetId="9">#REF!</definedName>
    <definedName name="動力">#REF!</definedName>
    <definedName name="動力1">#REF!</definedName>
    <definedName name="動力PRT">#REF!</definedName>
    <definedName name="動力設備計" localSheetId="9">#REF!</definedName>
    <definedName name="動力設備計">#REF!</definedName>
    <definedName name="動力設備工事">#REF!</definedName>
    <definedName name="動力分岐">#REF!</definedName>
    <definedName name="同時使用">#REF!</definedName>
    <definedName name="同時使用２">#REF!</definedName>
    <definedName name="同軸ケーブル">#REF!</definedName>
    <definedName name="胴縁" hidden="1">{#N/A,#N/A,FALSE,"原紙B4"}</definedName>
    <definedName name="胴縁工事" hidden="1">{#N/A,#N/A,FALSE,"原紙B4"}</definedName>
    <definedName name="道入線">#REF!</definedName>
    <definedName name="特記建築改修" localSheetId="2">#REF!</definedName>
    <definedName name="特記建築改修">#REF!</definedName>
    <definedName name="特許使用料" localSheetId="2">#REF!</definedName>
    <definedName name="特許使用料" localSheetId="12">#REF!</definedName>
    <definedName name="特許使用料" localSheetId="0">#REF!</definedName>
    <definedName name="特許使用料">#REF!</definedName>
    <definedName name="特工一般管理費">#REF!</definedName>
    <definedName name="特工現場経費計">#REF!</definedName>
    <definedName name="特工総合仮設計">#REF!</definedName>
    <definedName name="特殊運転手" localSheetId="2">#REF!</definedName>
    <definedName name="特殊運転手" localSheetId="12">#REF!</definedName>
    <definedName name="特殊運転手" localSheetId="9">#REF!</definedName>
    <definedName name="特殊運転手" localSheetId="0">#REF!</definedName>
    <definedName name="特殊運転手">#REF!</definedName>
    <definedName name="特殊運転手_11" localSheetId="2">#REF!</definedName>
    <definedName name="特殊運転手_11" localSheetId="12">#REF!</definedName>
    <definedName name="特殊運転手_11" localSheetId="0">#REF!</definedName>
    <definedName name="特殊運転手_11">#REF!</definedName>
    <definedName name="特殊運転手_12" localSheetId="2">#REF!</definedName>
    <definedName name="特殊運転手_12" localSheetId="12">#REF!</definedName>
    <definedName name="特殊運転手_12">#REF!</definedName>
    <definedName name="特殊運転手_13" localSheetId="2">#REF!</definedName>
    <definedName name="特殊運転手_13" localSheetId="12">#REF!</definedName>
    <definedName name="特殊運転手_13">#REF!</definedName>
    <definedName name="特殊運転手_4" localSheetId="2">#REF!</definedName>
    <definedName name="特殊運転手_4" localSheetId="12">#REF!</definedName>
    <definedName name="特殊運転手_4">#REF!</definedName>
    <definedName name="特殊運転手の出所">#REF!</definedName>
    <definedName name="特殊運転手単価">#REF!</definedName>
    <definedName name="特殊運転手単価の出所">#REF!</definedName>
    <definedName name="特殊作業員" localSheetId="2">#REF!</definedName>
    <definedName name="特殊作業員" localSheetId="12">#REF!</definedName>
    <definedName name="特殊作業員" localSheetId="9">#REF!</definedName>
    <definedName name="特殊作業員">#REF!</definedName>
    <definedName name="特殊作業員_11" localSheetId="2">#REF!</definedName>
    <definedName name="特殊作業員_11" localSheetId="12">#REF!</definedName>
    <definedName name="特殊作業員_11">#REF!</definedName>
    <definedName name="特殊作業員_12" localSheetId="2">#REF!</definedName>
    <definedName name="特殊作業員_12" localSheetId="12">#REF!</definedName>
    <definedName name="特殊作業員_12">#REF!</definedName>
    <definedName name="特殊作業員_13" localSheetId="2">#REF!</definedName>
    <definedName name="特殊作業員_13" localSheetId="12">#REF!</definedName>
    <definedName name="特殊作業員_13">#REF!</definedName>
    <definedName name="特殊作業員_4" localSheetId="2">#REF!</definedName>
    <definedName name="特殊作業員_4" localSheetId="12">#REF!</definedName>
    <definedName name="特殊作業員_4">#REF!</definedName>
    <definedName name="特定_後_">#REF!</definedName>
    <definedName name="特定_前_">#REF!</definedName>
    <definedName name="特定機器元工事">#REF!</definedName>
    <definedName name="特定機器元工事及び条件">#REF!</definedName>
    <definedName name="特定機器追加工事">#REF!</definedName>
    <definedName name="特定機器追加工事及び条件">#REF!</definedName>
    <definedName name="特定工事" localSheetId="9">#REF!</definedName>
    <definedName name="特定工事">#REF!</definedName>
    <definedName name="特定材料" localSheetId="9">#REF!</definedName>
    <definedName name="特定材料">#REF!</definedName>
    <definedName name="特別仮設">#REF!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 localSheetId="2">#REF!</definedName>
    <definedName name="特別経費" localSheetId="12">#REF!</definedName>
    <definedName name="特別経費">#REF!</definedName>
    <definedName name="特例加算計算書">#REF!</definedName>
    <definedName name="独身舎">#REF!</definedName>
    <definedName name="鳶工" localSheetId="2">#REF!</definedName>
    <definedName name="鳶工" localSheetId="12">#REF!</definedName>
    <definedName name="鳶工" localSheetId="9">#REF!</definedName>
    <definedName name="鳶工">#REF!</definedName>
    <definedName name="内" localSheetId="2">#REF!</definedName>
    <definedName name="内" localSheetId="12">#REF!</definedName>
    <definedName name="内" localSheetId="5">#N/A</definedName>
    <definedName name="内">#REF!</definedName>
    <definedName name="内_____容">#REF!</definedName>
    <definedName name="内屋根">#REF!</definedName>
    <definedName name="内外構">#REF!</definedName>
    <definedName name="内外装工" localSheetId="2">#REF!</definedName>
    <definedName name="内外装工" localSheetId="12">#REF!</definedName>
    <definedName name="内外装工" localSheetId="9">#REF!</definedName>
    <definedName name="内外装工">#REF!</definedName>
    <definedName name="内外装工事" localSheetId="2">#REF!</definedName>
    <definedName name="内外装工事" localSheetId="12">#REF!</definedName>
    <definedName name="内外装工事" localSheetId="5">#N/A</definedName>
    <definedName name="内外装工事">#REF!</definedName>
    <definedName name="内外装工事変">#REF!</definedName>
    <definedName name="内躯体">#REF!</definedName>
    <definedName name="内装" localSheetId="2">#REF!</definedName>
    <definedName name="内装" localSheetId="12">#REF!</definedName>
    <definedName name="内装">#REF!</definedName>
    <definedName name="内装k">#REF!</definedName>
    <definedName name="内装工" localSheetId="2">#REF!</definedName>
    <definedName name="内装工" localSheetId="12">#REF!</definedName>
    <definedName name="内装工" localSheetId="9">#REF!</definedName>
    <definedName name="内装工">#REF!</definedName>
    <definedName name="内装工事" localSheetId="12">#REF!</definedName>
    <definedName name="内装工事">#REF!</definedName>
    <definedName name="内部金属工事">#REF!</definedName>
    <definedName name="内部計算２">#REF!</definedName>
    <definedName name="内部建具">#REF!</definedName>
    <definedName name="内部建具工事計">#REF!</definedName>
    <definedName name="内部左官工事">#REF!</definedName>
    <definedName name="内部雑">#REF!</definedName>
    <definedName name="内部仕上">#REF!</definedName>
    <definedName name="内部仕上げ" localSheetId="2">#REF!</definedName>
    <definedName name="内部仕上げ" localSheetId="12">#REF!</definedName>
    <definedName name="内部仕上げ" localSheetId="0">#REF!</definedName>
    <definedName name="内部仕上げ">#REF!</definedName>
    <definedName name="内部足場">#REF!</definedName>
    <definedName name="内部塗装工事">#REF!</definedName>
    <definedName name="内部木製建具計">#REF!</definedName>
    <definedName name="内壁">#REF!</definedName>
    <definedName name="内訳" localSheetId="2">#REF!</definedName>
    <definedName name="内訳" localSheetId="12">#REF!</definedName>
    <definedName name="内訳" localSheetId="9">#REF!</definedName>
    <definedName name="内訳" localSheetId="0">#REF!</definedName>
    <definedName name="内訳">#REF!</definedName>
    <definedName name="内訳1" localSheetId="9">#REF!</definedName>
    <definedName name="内訳1">#REF!</definedName>
    <definedName name="内訳1ｰ2">#REF!</definedName>
    <definedName name="内訳1ｰ3">#REF!</definedName>
    <definedName name="内訳1ｰ4">#REF!</definedName>
    <definedName name="内訳1ｰ5">#REF!</definedName>
    <definedName name="内訳1ｰ6">#REF!</definedName>
    <definedName name="内訳1ｰ7">#REF!</definedName>
    <definedName name="内訳1ｰ8">#REF!</definedName>
    <definedName name="内訳1ｰ9">#REF!</definedName>
    <definedName name="内訳2" localSheetId="9">#REF!</definedName>
    <definedName name="内訳2">#REF!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内訳かな" localSheetId="2">#REF!</definedName>
    <definedName name="内訳かな" localSheetId="12">#REF!</definedName>
    <definedName name="内訳かな" localSheetId="5">#N/A</definedName>
    <definedName name="内訳かな" localSheetId="0">#REF!</definedName>
    <definedName name="内訳かな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講義撤去">#REF!</definedName>
    <definedName name="内訳項目">#REF!</definedName>
    <definedName name="内訳項目2" localSheetId="9">#REF!</definedName>
    <definedName name="内訳項目2">#REF!</definedName>
    <definedName name="内訳根拠">#REF!</definedName>
    <definedName name="内訳参照">#REF!</definedName>
    <definedName name="内訳時非表示列">#REF!</definedName>
    <definedName name="内訳書" localSheetId="2">#REF!</definedName>
    <definedName name="内訳書" localSheetId="9">#REF!</definedName>
    <definedName name="内訳書" localSheetId="5">#N/A</definedName>
    <definedName name="内訳書" localSheetId="0">#REF!</definedName>
    <definedName name="内訳書">#REF!</definedName>
    <definedName name="内訳書2" hidden="1">#REF!</definedName>
    <definedName name="内訳書Ｉ">#REF!</definedName>
    <definedName name="内訳書印刷メニ">#REF!</definedName>
    <definedName name="内訳書丸亀" hidden="1">{#N/A,#N/A,FALSE,"EDIT_W"}</definedName>
    <definedName name="内訳書入力">#REF!</definedName>
    <definedName name="内訳書表紙プ">#REF!</definedName>
    <definedName name="内訳書表紙印刷">#REF!</definedName>
    <definedName name="内訳書表紙範囲">#REF!</definedName>
    <definedName name="内訳総括2" localSheetId="12">#REF!</definedName>
    <definedName name="内訳総括2" localSheetId="0">#REF!</definedName>
    <definedName name="内訳総括2">#REF!</definedName>
    <definedName name="内訳大頭新">#REF!</definedName>
    <definedName name="内訳渡">#REF!</definedName>
    <definedName name="内訳範囲一般">#REF!</definedName>
    <definedName name="内訳表" localSheetId="2">#REF!</definedName>
    <definedName name="内訳表" localSheetId="12">#REF!</definedName>
    <definedName name="内訳表" localSheetId="0">#REF!</definedName>
    <definedName name="内訳表">#REF!</definedName>
    <definedName name="南桜川" localSheetId="2" hidden="1">{"'内訳書'!$A$1:$O$28"}</definedName>
    <definedName name="南桜川" localSheetId="12" hidden="1">{"'内訳書'!$A$1:$O$28"}</definedName>
    <definedName name="南桜川" localSheetId="5" hidden="1">{"'内訳書'!$A$1:$O$28"}</definedName>
    <definedName name="南桜川" localSheetId="0" hidden="1">{"'内訳書'!$A$1:$O$28"}</definedName>
    <definedName name="南桜川" hidden="1">{"'内訳書'!$A$1:$O$28"}</definedName>
    <definedName name="南条" hidden="1">{#N/A,#N/A,TRUE,"本工事費内訳表";#N/A,#N/A,TRUE,"A";#N/A,#N/A,TRUE,"B"}</definedName>
    <definedName name="南面" localSheetId="2">#REF!</definedName>
    <definedName name="南面" localSheetId="12">#REF!</definedName>
    <definedName name="南面">#REF!</definedName>
    <definedName name="二階単価" localSheetId="9">#REF!</definedName>
    <definedName name="二階単価">#REF!</definedName>
    <definedName name="二次製品" localSheetId="2">#REF!</definedName>
    <definedName name="二次製品" localSheetId="12">#REF!</definedName>
    <definedName name="二次製品" localSheetId="9">#REF!</definedName>
    <definedName name="二次製品">#REF!</definedName>
    <definedName name="二次製品費">#REF!</definedName>
    <definedName name="二重管ｽﾄﾚｰﾅ工_Dﾌﾞﾛｯｸ" localSheetId="2">#REF!</definedName>
    <definedName name="二重管ｽﾄﾚｰﾅ工_Dﾌﾞﾛｯｸ" localSheetId="12">#REF!</definedName>
    <definedName name="二重管ｽﾄﾚｰﾅ工_Dﾌﾞﾛｯｸ">#REF!</definedName>
    <definedName name="二方弁装置">#REF!</definedName>
    <definedName name="日_付" localSheetId="9">#REF!</definedName>
    <definedName name="日_付">#REF!</definedName>
    <definedName name="日数">#REF!</definedName>
    <definedName name="日付" localSheetId="9">#REF!</definedName>
    <definedName name="日付">#REF!</definedName>
    <definedName name="入札時">#REF!</definedName>
    <definedName name="入札日">#REF!</definedName>
    <definedName name="入力" localSheetId="2">#REF!</definedName>
    <definedName name="入力" localSheetId="12">#REF!</definedName>
    <definedName name="入力" localSheetId="9">#REF!</definedName>
    <definedName name="入力">#REF!</definedName>
    <definedName name="入力エリア" localSheetId="2">#REF!</definedName>
    <definedName name="入力エリア">#REF!</definedName>
    <definedName name="入力画面">#REF!</definedName>
    <definedName name="入力給水1" localSheetId="9">#REF!</definedName>
    <definedName name="入力給水1">#REF!</definedName>
    <definedName name="入力排水1" localSheetId="9">#REF!</definedName>
    <definedName name="入力排水1">#REF!</definedName>
    <definedName name="入力排水2" localSheetId="9">#REF!</definedName>
    <definedName name="入力排水2">#REF!</definedName>
    <definedName name="入力表">#REF!</definedName>
    <definedName name="入力表印刷">#REF!</definedName>
    <definedName name="入力欄" localSheetId="2">#REF!</definedName>
    <definedName name="入力欄">#REF!</definedName>
    <definedName name="熱" hidden="1">#REF!</definedName>
    <definedName name="燃料" localSheetId="9">#REF!</definedName>
    <definedName name="燃料">#REF!</definedName>
    <definedName name="燃料単位" localSheetId="9">#REF!</definedName>
    <definedName name="燃料単位">#REF!</definedName>
    <definedName name="粘着テープ単価">#REF!</definedName>
    <definedName name="粘着テープ単価の出所">#REF!</definedName>
    <definedName name="馬場電話">#REF!</definedName>
    <definedName name="廃材処分費" localSheetId="2">#REF!</definedName>
    <definedName name="廃材処分費" localSheetId="12">#REF!</definedName>
    <definedName name="廃材処分費">#REF!</definedName>
    <definedName name="廃材処分費_11" localSheetId="2">#REF!</definedName>
    <definedName name="廃材処分費_11" localSheetId="12">#REF!</definedName>
    <definedName name="廃材処分費_11">#REF!</definedName>
    <definedName name="廃材処分費_12" localSheetId="2">#REF!</definedName>
    <definedName name="廃材処分費_12" localSheetId="12">#REF!</definedName>
    <definedName name="廃材処分費_12">#REF!</definedName>
    <definedName name="廃材処分費_13" localSheetId="2">#REF!</definedName>
    <definedName name="廃材処分費_13" localSheetId="12">#REF!</definedName>
    <definedName name="廃材処分費_13">#REF!</definedName>
    <definedName name="廃材処分費_4" localSheetId="2">#REF!</definedName>
    <definedName name="廃材処分費_4" localSheetId="12">#REF!</definedName>
    <definedName name="廃材処分費_4">#REF!</definedName>
    <definedName name="廃材処理費" localSheetId="2">#REF!</definedName>
    <definedName name="廃材処理費" localSheetId="12">#REF!</definedName>
    <definedName name="廃材処理費">#REF!</definedName>
    <definedName name="排煙口">#REF!</definedName>
    <definedName name="排煙設備">#REF!</definedName>
    <definedName name="排煙防火戸等設備計" localSheetId="9">#REF!</definedName>
    <definedName name="排煙防火戸等設備計">#REF!</definedName>
    <definedName name="排水" localSheetId="2">#REF!</definedName>
    <definedName name="排水" localSheetId="12">#REF!</definedName>
    <definedName name="排水">#REF!</definedName>
    <definedName name="排水・遠心力鉄筋ｺﾝｸﾘｰﾄ管" localSheetId="9">#REF!</definedName>
    <definedName name="排水・遠心力鉄筋ｺﾝｸﾘｰﾄ管">#REF!</definedName>
    <definedName name="排水・鋳鉄管鉛管" localSheetId="9">#REF!</definedName>
    <definedName name="排水・鋳鉄管鉛管">#REF!</definedName>
    <definedName name="排水・通気・硬質塩化ﾋﾞﾆﾙ管" localSheetId="9">#REF!</definedName>
    <definedName name="排水・通気・硬質塩化ﾋﾞﾆﾙ管">#REF!</definedName>
    <definedName name="排水・排水用塩化ﾋﾞﾆﾙｺｰﾃｨﾝｸﾞ鋼管" localSheetId="9">#REF!</definedName>
    <definedName name="排水・排水用塩化ﾋﾞﾆﾙｺｰﾃｨﾝｸﾞ鋼管">#REF!</definedName>
    <definedName name="排水・配管用炭素鋼鋼管" localSheetId="9">#REF!</definedName>
    <definedName name="排水・配管用炭素鋼鋼管">#REF!</definedName>
    <definedName name="排水ポンプ">#REF!</definedName>
    <definedName name="排水金具" localSheetId="2">#REF!</definedName>
    <definedName name="排水金具" localSheetId="5">#N/A</definedName>
    <definedName name="排水金具">#REF!</definedName>
    <definedName name="排水小計">#REF!</definedName>
    <definedName name="排水設備" localSheetId="2">#REF!</definedName>
    <definedName name="排水設備" localSheetId="12">#REF!</definedName>
    <definedName name="排水設備" localSheetId="5">#REF!</definedName>
    <definedName name="排水設備">#REF!</definedName>
    <definedName name="排水設備工事計">#REF!</definedName>
    <definedName name="排水通気">#REF!</definedName>
    <definedName name="排水通気変">#REF!</definedName>
    <definedName name="排水土工事" localSheetId="9">#REF!</definedName>
    <definedName name="排水土工事">#REF!</definedName>
    <definedName name="排水入力表">#REF!</definedName>
    <definedName name="排水桝" localSheetId="7">#REF!</definedName>
    <definedName name="排水桝" localSheetId="8">#REF!</definedName>
    <definedName name="排水桝">#REF!</definedName>
    <definedName name="排水桝入力表">#REF!</definedName>
    <definedName name="配____管">#REF!</definedName>
    <definedName name="配管">#REF!</definedName>
    <definedName name="配管工" localSheetId="2">#REF!</definedName>
    <definedName name="配管工" localSheetId="12">#REF!</definedName>
    <definedName name="配管工" localSheetId="9">#REF!</definedName>
    <definedName name="配管工" localSheetId="0">#REF!</definedName>
    <definedName name="配管工">#REF!</definedName>
    <definedName name="配管工_11" localSheetId="2">#REF!</definedName>
    <definedName name="配管工_11" localSheetId="12">#REF!</definedName>
    <definedName name="配管工_11" localSheetId="0">#REF!</definedName>
    <definedName name="配管工_11">#REF!</definedName>
    <definedName name="配管工_12" localSheetId="2">#REF!</definedName>
    <definedName name="配管工_12" localSheetId="12">#REF!</definedName>
    <definedName name="配管工_12" localSheetId="0">#REF!</definedName>
    <definedName name="配管工_12">#REF!</definedName>
    <definedName name="配管工_13" localSheetId="2">#REF!</definedName>
    <definedName name="配管工_13" localSheetId="12">#REF!</definedName>
    <definedName name="配管工_13">#REF!</definedName>
    <definedName name="配管工_4" localSheetId="2">#REF!</definedName>
    <definedName name="配管工_4" localSheetId="12">#REF!</definedName>
    <definedName name="配管工_4">#REF!</definedName>
    <definedName name="配管工事">#REF!</definedName>
    <definedName name="配管小計">#REF!</definedName>
    <definedName name="配管類">#REF!</definedName>
    <definedName name="配線" localSheetId="9">#REF!</definedName>
    <definedName name="配線">#REF!</definedName>
    <definedName name="配線器具単価" hidden="1">#N/A</definedName>
    <definedName name="配電盤1">#REF!</definedName>
    <definedName name="配電盤2">#REF!</definedName>
    <definedName name="配電盤3">#REF!</definedName>
    <definedName name="配電盤歩係り修正表">#REF!</definedName>
    <definedName name="配分電盤">#REF!</definedName>
    <definedName name="剥離剤" localSheetId="2">#REF!</definedName>
    <definedName name="剥離剤" localSheetId="12">#REF!</definedName>
    <definedName name="剥離剤" localSheetId="0">#REF!</definedName>
    <definedName name="剥離剤">#REF!</definedName>
    <definedName name="剥離剤_11" localSheetId="2">#REF!</definedName>
    <definedName name="剥離剤_11" localSheetId="12">#REF!</definedName>
    <definedName name="剥離剤_11" localSheetId="0">#REF!</definedName>
    <definedName name="剥離剤_11">#REF!</definedName>
    <definedName name="剥離剤_12" localSheetId="2">#REF!</definedName>
    <definedName name="剥離剤_12" localSheetId="12">#REF!</definedName>
    <definedName name="剥離剤_12" localSheetId="0">#REF!</definedName>
    <definedName name="剥離剤_12">#REF!</definedName>
    <definedName name="剥離剤_13" localSheetId="2">#REF!</definedName>
    <definedName name="剥離剤_13" localSheetId="12">#REF!</definedName>
    <definedName name="剥離剤_13">#REF!</definedName>
    <definedName name="剥離剤_4" localSheetId="2">#REF!</definedName>
    <definedName name="剥離剤_4" localSheetId="12">#REF!</definedName>
    <definedName name="剥離剤_4">#REF!</definedName>
    <definedName name="薄鋼電線管">#REF!</definedName>
    <definedName name="八戸北2_PAC" localSheetId="2">#REF!</definedName>
    <definedName name="八戸北2_PAC" localSheetId="12">#REF!</definedName>
    <definedName name="八戸北2_PAC">#REF!</definedName>
    <definedName name="発">#REF!</definedName>
    <definedName name="発生材プ">#REF!</definedName>
    <definedName name="発生材印刷">#REF!</definedName>
    <definedName name="発生材処分">#REF!</definedName>
    <definedName name="発生材処分費等々" localSheetId="2" hidden="1">{"'内訳書'!$A$1:$O$28"}</definedName>
    <definedName name="発生材処分費等々" localSheetId="12" hidden="1">{"'内訳書'!$A$1:$O$28"}</definedName>
    <definedName name="発生材処分費等々" localSheetId="5" hidden="1">{"'内訳書'!$A$1:$O$28"}</definedName>
    <definedName name="発生材処分費等々" localSheetId="0" hidden="1">{"'内訳書'!$A$1:$O$28"}</definedName>
    <definedName name="発生材処分費等々" hidden="1">{"'内訳書'!$A$1:$O$28"}</definedName>
    <definedName name="発生材入力">#REF!</definedName>
    <definedName name="発生土埋戻量">#REF!</definedName>
    <definedName name="発電機">#REF!</definedName>
    <definedName name="発電設備">#REF!</definedName>
    <definedName name="発動発電機３ｋ">#REF!</definedName>
    <definedName name="発動発電機３ｋの出所">#REF!</definedName>
    <definedName name="発馬練習">#REF!</definedName>
    <definedName name="判定" localSheetId="9">#REF!</definedName>
    <definedName name="判定">#REF!</definedName>
    <definedName name="判定1" localSheetId="9">#REF!</definedName>
    <definedName name="判定1">#REF!</definedName>
    <definedName name="判定2" localSheetId="9">#REF!</definedName>
    <definedName name="判定2">#REF!</definedName>
    <definedName name="搬送一般">#REF!</definedName>
    <definedName name="搬入">#REF!</definedName>
    <definedName name="搬入基準単価" localSheetId="9">#REF!</definedName>
    <definedName name="搬入基準単価">#REF!</definedName>
    <definedName name="搬入据付費" localSheetId="9">#REF!</definedName>
    <definedName name="搬入据付費">#REF!</definedName>
    <definedName name="搬入費" localSheetId="9">#REF!</definedName>
    <definedName name="搬入費">#REF!</definedName>
    <definedName name="搬入費算出">#N/A</definedName>
    <definedName name="板金工" localSheetId="2">#REF!</definedName>
    <definedName name="板金工" localSheetId="12">#REF!</definedName>
    <definedName name="板金工" localSheetId="9">#REF!</definedName>
    <definedName name="板金工">#REF!</definedName>
    <definedName name="板金工事計">#REF!</definedName>
    <definedName name="板厚" localSheetId="2">#REF!</definedName>
    <definedName name="板厚" localSheetId="12">#REF!</definedName>
    <definedName name="板厚" localSheetId="9">#REF!</definedName>
    <definedName name="板厚">#REF!</definedName>
    <definedName name="範１" localSheetId="2">#REF!</definedName>
    <definedName name="範１" localSheetId="5">#N/A</definedName>
    <definedName name="範１">#REF!</definedName>
    <definedName name="範２" localSheetId="2">#REF!</definedName>
    <definedName name="範２" localSheetId="5">#N/A</definedName>
    <definedName name="範２">#REF!</definedName>
    <definedName name="範３" localSheetId="2">#REF!</definedName>
    <definedName name="範３" localSheetId="5">#N/A</definedName>
    <definedName name="範３">#REF!</definedName>
    <definedName name="範４" localSheetId="2">#REF!</definedName>
    <definedName name="範４" localSheetId="5">#N/A</definedName>
    <definedName name="範４">#REF!</definedName>
    <definedName name="範５" localSheetId="2">#REF!</definedName>
    <definedName name="範５" localSheetId="5">#N/A</definedName>
    <definedName name="範５">#REF!</definedName>
    <definedName name="範６" localSheetId="2">#REF!</definedName>
    <definedName name="範６" localSheetId="5">#N/A</definedName>
    <definedName name="範６">#REF!</definedName>
    <definedName name="範７" localSheetId="2">#REF!</definedName>
    <definedName name="範７" localSheetId="5">#N/A</definedName>
    <definedName name="範７">#REF!</definedName>
    <definedName name="範８" localSheetId="2">#REF!</definedName>
    <definedName name="範８" localSheetId="5">#N/A</definedName>
    <definedName name="範８">#REF!</definedName>
    <definedName name="範９" localSheetId="2">#REF!</definedName>
    <definedName name="範９" localSheetId="5">#N/A</definedName>
    <definedName name="範９">#REF!</definedName>
    <definedName name="範囲" localSheetId="7">#REF!</definedName>
    <definedName name="範囲" localSheetId="8">#REF!</definedName>
    <definedName name="範囲">#REF!</definedName>
    <definedName name="範囲1">#REF!</definedName>
    <definedName name="範囲11" localSheetId="7">#REF!</definedName>
    <definedName name="範囲11" localSheetId="8">#REF!</definedName>
    <definedName name="範囲11">#REF!</definedName>
    <definedName name="範囲2">#REF!</definedName>
    <definedName name="範囲復旧" localSheetId="2">#REF!</definedName>
    <definedName name="範囲復旧" localSheetId="12">#REF!</definedName>
    <definedName name="範囲復旧">#REF!</definedName>
    <definedName name="範囲名" localSheetId="2">#REF!</definedName>
    <definedName name="範囲名">#REF!</definedName>
    <definedName name="番号" localSheetId="2">#REF!</definedName>
    <definedName name="番号" localSheetId="12">#REF!</definedName>
    <definedName name="番号" localSheetId="9">#REF!</definedName>
    <definedName name="番号">#REF!</definedName>
    <definedName name="番号２">#REF!</definedName>
    <definedName name="番号入力">#REF!</definedName>
    <definedName name="番号表" localSheetId="9">#REF!</definedName>
    <definedName name="番号表">#REF!</definedName>
    <definedName name="番地移動">#REF!</definedName>
    <definedName name="番地記憶">#REF!</definedName>
    <definedName name="盤">#REF!</definedName>
    <definedName name="盤１">#REF!</definedName>
    <definedName name="盤１０">#REF!</definedName>
    <definedName name="盤１００">#REF!</definedName>
    <definedName name="盤１０１">#REF!</definedName>
    <definedName name="盤１０２">#REF!</definedName>
    <definedName name="盤１０３">#REF!</definedName>
    <definedName name="盤１０４">#REF!</definedName>
    <definedName name="盤１０５">#REF!</definedName>
    <definedName name="盤１０６">#REF!</definedName>
    <definedName name="盤１０７">#REF!</definedName>
    <definedName name="盤１０８">#REF!</definedName>
    <definedName name="盤１０９">#REF!</definedName>
    <definedName name="盤１１">#REF!</definedName>
    <definedName name="盤１１０">#REF!</definedName>
    <definedName name="盤１１１">#REF!</definedName>
    <definedName name="盤１１２">#REF!</definedName>
    <definedName name="盤１１３">#REF!</definedName>
    <definedName name="盤１１４">#REF!</definedName>
    <definedName name="盤１１５">#REF!</definedName>
    <definedName name="盤１１６">#REF!</definedName>
    <definedName name="盤１１７">#REF!</definedName>
    <definedName name="盤１１８">#REF!</definedName>
    <definedName name="盤１１９">#REF!</definedName>
    <definedName name="盤１２">#REF!</definedName>
    <definedName name="盤１２０">#REF!</definedName>
    <definedName name="盤１２１">#REF!</definedName>
    <definedName name="盤１２２">#REF!</definedName>
    <definedName name="盤１２３">#REF!</definedName>
    <definedName name="盤１２４">#REF!</definedName>
    <definedName name="盤１２５">#REF!</definedName>
    <definedName name="盤１２６">#REF!</definedName>
    <definedName name="盤１２７">#REF!</definedName>
    <definedName name="盤１２８">#REF!</definedName>
    <definedName name="盤１２９">#REF!</definedName>
    <definedName name="盤１３">#REF!</definedName>
    <definedName name="盤１３０">#REF!</definedName>
    <definedName name="盤１３１">#REF!</definedName>
    <definedName name="盤１３２">#REF!</definedName>
    <definedName name="盤１３３">#REF!</definedName>
    <definedName name="盤１３４">#REF!</definedName>
    <definedName name="盤１３５">#REF!</definedName>
    <definedName name="盤１３６">#REF!</definedName>
    <definedName name="盤１３７">#REF!</definedName>
    <definedName name="盤１３８">#REF!</definedName>
    <definedName name="盤１３９">#REF!</definedName>
    <definedName name="盤１４">#REF!</definedName>
    <definedName name="盤１４０">#REF!</definedName>
    <definedName name="盤１４１">#REF!</definedName>
    <definedName name="盤１４２">#REF!</definedName>
    <definedName name="盤１４３">#REF!</definedName>
    <definedName name="盤１４４">#REF!</definedName>
    <definedName name="盤１４５">#REF!</definedName>
    <definedName name="盤１４６">#REF!</definedName>
    <definedName name="盤１４７">#REF!</definedName>
    <definedName name="盤１４８">#REF!</definedName>
    <definedName name="盤１４９">#REF!</definedName>
    <definedName name="盤１５">#REF!</definedName>
    <definedName name="盤１５０">#REF!</definedName>
    <definedName name="盤１６">#REF!</definedName>
    <definedName name="盤１７">#REF!</definedName>
    <definedName name="盤１８">#REF!</definedName>
    <definedName name="盤１９">#REF!</definedName>
    <definedName name="盤２">#REF!</definedName>
    <definedName name="盤２０">#REF!</definedName>
    <definedName name="盤２１">#REF!</definedName>
    <definedName name="盤２２">#REF!</definedName>
    <definedName name="盤２３">#REF!</definedName>
    <definedName name="盤２４">#REF!</definedName>
    <definedName name="盤２５">#REF!</definedName>
    <definedName name="盤２６">#REF!</definedName>
    <definedName name="盤２７">#REF!</definedName>
    <definedName name="盤２８">#REF!</definedName>
    <definedName name="盤２９">#REF!</definedName>
    <definedName name="盤３">#REF!</definedName>
    <definedName name="盤３０">#REF!</definedName>
    <definedName name="盤３１">#REF!</definedName>
    <definedName name="盤３２">#REF!</definedName>
    <definedName name="盤３３">#REF!</definedName>
    <definedName name="盤３４">#REF!</definedName>
    <definedName name="盤３５">#REF!</definedName>
    <definedName name="盤３６">#REF!</definedName>
    <definedName name="盤３７">#REF!</definedName>
    <definedName name="盤３８">#REF!</definedName>
    <definedName name="盤３９">#REF!</definedName>
    <definedName name="盤４">#REF!</definedName>
    <definedName name="盤４０">#REF!</definedName>
    <definedName name="盤４１">#REF!</definedName>
    <definedName name="盤４２">#REF!</definedName>
    <definedName name="盤４３">#REF!</definedName>
    <definedName name="盤４４">#REF!</definedName>
    <definedName name="盤４５">#REF!</definedName>
    <definedName name="盤４６">#REF!</definedName>
    <definedName name="盤４７">#REF!</definedName>
    <definedName name="盤４８">#REF!</definedName>
    <definedName name="盤４９">#REF!</definedName>
    <definedName name="盤５">#REF!</definedName>
    <definedName name="盤５０">#REF!</definedName>
    <definedName name="盤５１">#REF!</definedName>
    <definedName name="盤５２">#REF!</definedName>
    <definedName name="盤５３">#REF!</definedName>
    <definedName name="盤５４">#REF!</definedName>
    <definedName name="盤５５">#REF!</definedName>
    <definedName name="盤５６">#REF!</definedName>
    <definedName name="盤５７">#REF!</definedName>
    <definedName name="盤５８">#REF!</definedName>
    <definedName name="盤５９">#REF!</definedName>
    <definedName name="盤６">#REF!</definedName>
    <definedName name="盤６０">#REF!</definedName>
    <definedName name="盤６１">#REF!</definedName>
    <definedName name="盤６２">#REF!</definedName>
    <definedName name="盤６３">#REF!</definedName>
    <definedName name="盤６４">#REF!</definedName>
    <definedName name="盤６５">#REF!</definedName>
    <definedName name="盤６６">#REF!</definedName>
    <definedName name="盤６７">#REF!</definedName>
    <definedName name="盤６８">#REF!</definedName>
    <definedName name="盤６９">#REF!</definedName>
    <definedName name="盤７">#REF!</definedName>
    <definedName name="盤７０">#REF!</definedName>
    <definedName name="盤７１">#REF!</definedName>
    <definedName name="盤７２">#REF!</definedName>
    <definedName name="盤７３">#REF!</definedName>
    <definedName name="盤７４">#REF!</definedName>
    <definedName name="盤７５">#REF!</definedName>
    <definedName name="盤７６">#REF!</definedName>
    <definedName name="盤７７">#REF!</definedName>
    <definedName name="盤７８">#REF!</definedName>
    <definedName name="盤７９">#REF!</definedName>
    <definedName name="盤８">#REF!</definedName>
    <definedName name="盤８０">#REF!</definedName>
    <definedName name="盤８１">#REF!</definedName>
    <definedName name="盤８２">#REF!</definedName>
    <definedName name="盤８３">#REF!</definedName>
    <definedName name="盤８４">#REF!</definedName>
    <definedName name="盤８５">#REF!</definedName>
    <definedName name="盤８６">#REF!</definedName>
    <definedName name="盤８７">#REF!</definedName>
    <definedName name="盤８８">#REF!</definedName>
    <definedName name="盤８９">#REF!</definedName>
    <definedName name="盤９">#REF!</definedName>
    <definedName name="盤９０">#REF!</definedName>
    <definedName name="盤９１">#REF!</definedName>
    <definedName name="盤９２">#REF!</definedName>
    <definedName name="盤９３">#REF!</definedName>
    <definedName name="盤９４">#REF!</definedName>
    <definedName name="盤９５">#REF!</definedName>
    <definedName name="盤９６">#REF!</definedName>
    <definedName name="盤９７">#REF!</definedName>
    <definedName name="盤９８">#REF!</definedName>
    <definedName name="盤９９">#REF!</definedName>
    <definedName name="盤修正値">#REF!</definedName>
    <definedName name="盤撤去" localSheetId="9">#REF!</definedName>
    <definedName name="盤撤去">#REF!</definedName>
    <definedName name="盤名ﾘｽﾄ">#REF!</definedName>
    <definedName name="扉体">#REF!</definedName>
    <definedName name="比" localSheetId="9">#REF!</definedName>
    <definedName name="比">#REF!</definedName>
    <definedName name="比較" hidden="1">{"44)～46)一覧表印刷",#N/A,FALSE,"44)～46)";"44)～46)代価表印刷",#N/A,FALSE,"44)～46)"}</definedName>
    <definedName name="比較1">#REF!</definedName>
    <definedName name="比較2">#REF!</definedName>
    <definedName name="比較合計">#REF!</definedName>
    <definedName name="比較表" localSheetId="2">#REF!</definedName>
    <definedName name="比較表" localSheetId="0">#REF!</definedName>
    <definedName name="比較表">#REF!</definedName>
    <definedName name="比較表１" localSheetId="2">#REF!</definedName>
    <definedName name="比較表１" localSheetId="0">#REF!</definedName>
    <definedName name="比較表１">#REF!</definedName>
    <definedName name="比率表" localSheetId="9">#REF!</definedName>
    <definedName name="比率表">#REF!</definedName>
    <definedName name="避雷設備" localSheetId="9">#REF!</definedName>
    <definedName name="避雷設備">#REF!</definedName>
    <definedName name="避雷設備__計" localSheetId="9">#REF!</definedName>
    <definedName name="避雷設備__計">#REF!</definedName>
    <definedName name="避雷設備計" localSheetId="9">#REF!</definedName>
    <definedName name="避雷設備計">#REF!</definedName>
    <definedName name="非処理">#REF!</definedName>
    <definedName name="非常照明">#REF!</definedName>
    <definedName name="非常照明変">#REF!</definedName>
    <definedName name="非常通報装置">#REF!</definedName>
    <definedName name="非表示" localSheetId="9">#REF!</definedName>
    <definedName name="非表示">#REF!</definedName>
    <definedName name="備_________考">#REF!</definedName>
    <definedName name="備_______考">#REF!</definedName>
    <definedName name="備考">#REF!</definedName>
    <definedName name="備考無" localSheetId="9">#REF!</definedName>
    <definedName name="備考無">#REF!</definedName>
    <definedName name="備考有" localSheetId="9">#REF!</definedName>
    <definedName name="備考有">#REF!</definedName>
    <definedName name="備考欄">#REF!</definedName>
    <definedName name="備考欄記入再選">#REF!</definedName>
    <definedName name="備考欄再入力">#REF!</definedName>
    <definedName name="美術館" localSheetId="2">#REF!</definedName>
    <definedName name="美術館" localSheetId="12">#REF!</definedName>
    <definedName name="美術館" localSheetId="0">#REF!</definedName>
    <definedName name="美術館">#REF!</definedName>
    <definedName name="標貫レキ">#REF!</definedName>
    <definedName name="標貫砂">#REF!</definedName>
    <definedName name="標貫軟１">#REF!</definedName>
    <definedName name="標識1" localSheetId="2">#REF!</definedName>
    <definedName name="標識1" localSheetId="12">#REF!</definedName>
    <definedName name="標識1" localSheetId="0">#REF!</definedName>
    <definedName name="標識1">#REF!</definedName>
    <definedName name="標識2" localSheetId="2">#REF!</definedName>
    <definedName name="標識2" localSheetId="12">#REF!</definedName>
    <definedName name="標識2" localSheetId="0">#REF!</definedName>
    <definedName name="標識2">#REF!</definedName>
    <definedName name="標準値">#REF!</definedName>
    <definedName name="標準保存" localSheetId="2">#REF!</definedName>
    <definedName name="標準保存" localSheetId="12">#REF!</definedName>
    <definedName name="標準保存">#REF!</definedName>
    <definedName name="標準明細表" localSheetId="2">#REF!</definedName>
    <definedName name="標準明細表" localSheetId="12">#REF!</definedName>
    <definedName name="標準明細表">#REF!</definedName>
    <definedName name="標準明細表2" localSheetId="2">#REF!</definedName>
    <definedName name="標準明細表2" localSheetId="12">#REF!</definedName>
    <definedName name="標準明細表2">#REF!</definedName>
    <definedName name="表" localSheetId="2" hidden="1">{"'内訳書'!$A$1:$O$28"}</definedName>
    <definedName name="表" localSheetId="12">#REF!</definedName>
    <definedName name="表" localSheetId="9">#REF!</definedName>
    <definedName name="表" localSheetId="5" hidden="1">{"'内訳書'!$A$1:$O$28"}</definedName>
    <definedName name="表" localSheetId="0">#REF!</definedName>
    <definedName name="表" hidden="1">{"'内訳書'!$A$1:$O$28"}</definedName>
    <definedName name="表01" localSheetId="7">#REF!</definedName>
    <definedName name="表01" localSheetId="8">#REF!</definedName>
    <definedName name="表01" localSheetId="9">#REF!</definedName>
    <definedName name="表01">#REF!</definedName>
    <definedName name="表02" localSheetId="9">#REF!</definedName>
    <definedName name="表02">#REF!</definedName>
    <definedName name="表１" localSheetId="2">#REF!</definedName>
    <definedName name="表1" localSheetId="0">#REF!</definedName>
    <definedName name="表１">#REF!</definedName>
    <definedName name="表10">#REF!</definedName>
    <definedName name="表11">#REF!</definedName>
    <definedName name="表12">#REF!</definedName>
    <definedName name="表120m">#REF!</definedName>
    <definedName name="表13">#REF!</definedName>
    <definedName name="表14">#REF!</definedName>
    <definedName name="表15">#REF!</definedName>
    <definedName name="表150m">#REF!</definedName>
    <definedName name="表16">#REF!</definedName>
    <definedName name="表17">#REF!</definedName>
    <definedName name="表18">#REF!</definedName>
    <definedName name="表180m">#REF!</definedName>
    <definedName name="表19">#REF!</definedName>
    <definedName name="表2" localSheetId="2">#REF!</definedName>
    <definedName name="表2" localSheetId="12">#REF!</definedName>
    <definedName name="表２" localSheetId="9">#REF!</definedName>
    <definedName name="表2" localSheetId="0">#REF!</definedName>
    <definedName name="表2">#REF!</definedName>
    <definedName name="表20">#REF!</definedName>
    <definedName name="表200m">#REF!</definedName>
    <definedName name="表21">#REF!</definedName>
    <definedName name="表22">#REF!</definedName>
    <definedName name="表23">#REF!</definedName>
    <definedName name="表24">#REF!</definedName>
    <definedName name="表25">#REF!</definedName>
    <definedName name="表26">#REF!</definedName>
    <definedName name="表27">#REF!</definedName>
    <definedName name="表28">#REF!</definedName>
    <definedName name="表29">#REF!</definedName>
    <definedName name="表3">#REF!</definedName>
    <definedName name="表30">#REF!</definedName>
    <definedName name="表30m">#REF!</definedName>
    <definedName name="表31">#REF!</definedName>
    <definedName name="表32">#REF!</definedName>
    <definedName name="表33">#REF!</definedName>
    <definedName name="表34">#REF!</definedName>
    <definedName name="表35">#REF!</definedName>
    <definedName name="表36">#REF!</definedName>
    <definedName name="表37">#REF!</definedName>
    <definedName name="表38">#REF!</definedName>
    <definedName name="表39">#REF!</definedName>
    <definedName name="表4">#REF!</definedName>
    <definedName name="表40">#REF!</definedName>
    <definedName name="表5">#REF!</definedName>
    <definedName name="表6">#REF!</definedName>
    <definedName name="表60m">#REF!</definedName>
    <definedName name="表7">#REF!</definedName>
    <definedName name="表8">#REF!</definedName>
    <definedName name="表9">#REF!</definedName>
    <definedName name="表90m">#REF!</definedName>
    <definedName name="表し" localSheetId="2">#REF!</definedName>
    <definedName name="表し" localSheetId="12">#REF!</definedName>
    <definedName name="表し">#REF!</definedName>
    <definedName name="表の表示形式">#REF!</definedName>
    <definedName name="表紙" localSheetId="2">#REF!</definedName>
    <definedName name="表紙" localSheetId="12">#REF!</definedName>
    <definedName name="表紙" localSheetId="9">#REF!</definedName>
    <definedName name="表紙" localSheetId="5">#N/A</definedName>
    <definedName name="表紙" localSheetId="0">#REF!</definedName>
    <definedName name="表紙">#REF!</definedName>
    <definedName name="表紙。" localSheetId="2">#REF!</definedName>
    <definedName name="表紙。" localSheetId="12">#REF!</definedName>
    <definedName name="表紙。" localSheetId="0">#REF!</definedName>
    <definedName name="表紙。">#REF!</definedName>
    <definedName name="表紙１" localSheetId="2">#REF!</definedName>
    <definedName name="表紙１" localSheetId="12">#REF!</definedName>
    <definedName name="表紙１" localSheetId="5">#N/A</definedName>
    <definedName name="表紙１" localSheetId="0">#REF!</definedName>
    <definedName name="表紙１">#REF!</definedName>
    <definedName name="表紙２" localSheetId="2">#REF!</definedName>
    <definedName name="表紙2" localSheetId="12">#REF!</definedName>
    <definedName name="表紙２" localSheetId="5">#REF!</definedName>
    <definedName name="表紙２" localSheetId="0">#REF!</definedName>
    <definedName name="表紙２">#REF!</definedName>
    <definedName name="表紙３" localSheetId="2">#REF!</definedName>
    <definedName name="表紙３" localSheetId="12">#REF!</definedName>
    <definedName name="表紙３" localSheetId="0">#REF!</definedName>
    <definedName name="表紙３">#REF!</definedName>
    <definedName name="表紙Ⅰ" hidden="1">#REF!</definedName>
    <definedName name="表紙タイトル">#REF!</definedName>
    <definedName name="表紙へ">#REF!</definedName>
    <definedName name="表紙回" localSheetId="12">#REF!</definedName>
    <definedName name="表紙回" localSheetId="0">#REF!</definedName>
    <definedName name="表紙回">#REF!</definedName>
    <definedName name="表紙公所名" localSheetId="2">#REF!</definedName>
    <definedName name="表紙公所名" localSheetId="12">#REF!</definedName>
    <definedName name="表紙公所名" localSheetId="0">#REF!</definedName>
    <definedName name="表紙公所名">#REF!</definedName>
    <definedName name="表紙複合">#REF!</definedName>
    <definedName name="表示" localSheetId="2">#REF!</definedName>
    <definedName name="表示" localSheetId="12">#REF!</definedName>
    <definedName name="表示" localSheetId="9">#REF!</definedName>
    <definedName name="表示" localSheetId="5">#REF!</definedName>
    <definedName name="表示" localSheetId="0">#REF!</definedName>
    <definedName name="表示">#REF!</definedName>
    <definedName name="表示1">#REF!</definedName>
    <definedName name="表層厚">#REF!</definedName>
    <definedName name="表題" localSheetId="2">#REF!</definedName>
    <definedName name="表題" localSheetId="12">#REF!</definedName>
    <definedName name="表題" localSheetId="9">#REF!</definedName>
    <definedName name="表題" localSheetId="0">#REF!</definedName>
    <definedName name="表題">#REF!</definedName>
    <definedName name="表題1" localSheetId="2">#REF!</definedName>
    <definedName name="表題1" localSheetId="12">#REF!</definedName>
    <definedName name="表題1" localSheetId="0">#REF!</definedName>
    <definedName name="表題1">#REF!</definedName>
    <definedName name="表題2" localSheetId="2">#REF!</definedName>
    <definedName name="表題2" localSheetId="12">#REF!</definedName>
    <definedName name="表題2" localSheetId="0">#REF!</definedName>
    <definedName name="表題2">#REF!</definedName>
    <definedName name="表題ﾒﾆｭｰ" localSheetId="2">#REF!</definedName>
    <definedName name="表題ﾒﾆｭｰ" localSheetId="12">#REF!</definedName>
    <definedName name="表題ﾒﾆｭｰ">#REF!</definedName>
    <definedName name="表範囲">#REF!</definedName>
    <definedName name="病棟">#REF!</definedName>
    <definedName name="品目名称" localSheetId="9">#REF!</definedName>
    <definedName name="品目名称">#REF!</definedName>
    <definedName name="浜館" localSheetId="2" hidden="1">{"'内訳書'!$A$1:$O$28"}</definedName>
    <definedName name="浜館" localSheetId="12" hidden="1">{"'内訳書'!$A$1:$O$28"}</definedName>
    <definedName name="浜館" localSheetId="5" hidden="1">{"'内訳書'!$A$1:$O$28"}</definedName>
    <definedName name="浜館" localSheetId="0" hidden="1">{"'内訳書'!$A$1:$O$28"}</definedName>
    <definedName name="浜館" hidden="1">{"'内訳書'!$A$1:$O$28"}</definedName>
    <definedName name="不活性ガス">#REF!</definedName>
    <definedName name="不自由者">#REF!</definedName>
    <definedName name="不断水穿孔機φ１００">#REF!</definedName>
    <definedName name="不断水穿孔機φ１００の出所">#REF!</definedName>
    <definedName name="不断水穿孔機φ１５０">#REF!</definedName>
    <definedName name="不断水穿孔機φ１５０の出所">#REF!</definedName>
    <definedName name="不断水穿孔機φ２００">#REF!</definedName>
    <definedName name="不断水穿孔機φ２００の出所">#REF!</definedName>
    <definedName name="不断水穿孔機φ７５">#REF!</definedName>
    <definedName name="不断水穿孔機φ７５の出所">#REF!</definedName>
    <definedName name="不凍給水栓" localSheetId="2">#REF!</definedName>
    <definedName name="不凍給水栓" localSheetId="5">#N/A</definedName>
    <definedName name="不凍給水栓">#REF!</definedName>
    <definedName name="不明" localSheetId="2">#REF!</definedName>
    <definedName name="不明" localSheetId="12">#REF!</definedName>
    <definedName name="不明" localSheetId="5">#REF!</definedName>
    <definedName name="不明">#REF!</definedName>
    <definedName name="付属建屋" hidden="1">{#N/A,#N/A,FALSE,"EDIT_W"}</definedName>
    <definedName name="付属細目">"フォーム 1"</definedName>
    <definedName name="付属舎">#REF!</definedName>
    <definedName name="付属品率">#REF!</definedName>
    <definedName name="付帯">#REF!</definedName>
    <definedName name="付帯工" localSheetId="2">#REF!</definedName>
    <definedName name="付帯工" localSheetId="12">#REF!</definedName>
    <definedName name="付帯工" localSheetId="5">#N/A</definedName>
    <definedName name="付帯工">#REF!</definedName>
    <definedName name="敷設方法">#REF!</definedName>
    <definedName name="敷設方法２">#REF!</definedName>
    <definedName name="敷設方法３">#REF!</definedName>
    <definedName name="普作単価">#REF!</definedName>
    <definedName name="普通ｾﾒﾝﾄ" localSheetId="2">#REF!</definedName>
    <definedName name="普通ｾﾒﾝﾄ" localSheetId="12">#REF!</definedName>
    <definedName name="普通ｾﾒﾝﾄ">#REF!</definedName>
    <definedName name="普通ｾﾒﾝﾄ_1000" localSheetId="2">#REF!</definedName>
    <definedName name="普通ｾﾒﾝﾄ_1000" localSheetId="12">#REF!</definedName>
    <definedName name="普通ｾﾒﾝﾄ_1000">#REF!</definedName>
    <definedName name="普通ｾﾒﾝﾄ_1000_11" localSheetId="2">#REF!</definedName>
    <definedName name="普通ｾﾒﾝﾄ_1000_11" localSheetId="12">#REF!</definedName>
    <definedName name="普通ｾﾒﾝﾄ_1000_11">#REF!</definedName>
    <definedName name="普通ｾﾒﾝﾄ_1000_12" localSheetId="2">#REF!</definedName>
    <definedName name="普通ｾﾒﾝﾄ_1000_12" localSheetId="12">#REF!</definedName>
    <definedName name="普通ｾﾒﾝﾄ_1000_12">#REF!</definedName>
    <definedName name="普通ｾﾒﾝﾄ_1000_13" localSheetId="2">#REF!</definedName>
    <definedName name="普通ｾﾒﾝﾄ_1000_13" localSheetId="12">#REF!</definedName>
    <definedName name="普通ｾﾒﾝﾄ_1000_13">#REF!</definedName>
    <definedName name="普通ｾﾒﾝﾄ_1000_4" localSheetId="2">#REF!</definedName>
    <definedName name="普通ｾﾒﾝﾄ_1000_4" localSheetId="12">#REF!</definedName>
    <definedName name="普通ｾﾒﾝﾄ_1000_4">#REF!</definedName>
    <definedName name="普通ｾﾒﾝﾄ_11" localSheetId="2">#REF!</definedName>
    <definedName name="普通ｾﾒﾝﾄ_11" localSheetId="12">#REF!</definedName>
    <definedName name="普通ｾﾒﾝﾄ_11">#REF!</definedName>
    <definedName name="普通ｾﾒﾝﾄ_12" localSheetId="2">#REF!</definedName>
    <definedName name="普通ｾﾒﾝﾄ_12" localSheetId="12">#REF!</definedName>
    <definedName name="普通ｾﾒﾝﾄ_12">#REF!</definedName>
    <definedName name="普通ｾﾒﾝﾄ_13" localSheetId="2">#REF!</definedName>
    <definedName name="普通ｾﾒﾝﾄ_13" localSheetId="12">#REF!</definedName>
    <definedName name="普通ｾﾒﾝﾄ_13">#REF!</definedName>
    <definedName name="普通ｾﾒﾝﾄ_4" localSheetId="2">#REF!</definedName>
    <definedName name="普通ｾﾒﾝﾄ_4" localSheetId="12">#REF!</definedName>
    <definedName name="普通ｾﾒﾝﾄ_4">#REF!</definedName>
    <definedName name="普通ｾﾒﾝﾄ50未満" localSheetId="2">#REF!</definedName>
    <definedName name="普通ｾﾒﾝﾄ50未満" localSheetId="12">#REF!</definedName>
    <definedName name="普通ｾﾒﾝﾄ50未満">#REF!</definedName>
    <definedName name="普通ｾﾒﾝﾄ50未満_11" localSheetId="2">#REF!</definedName>
    <definedName name="普通ｾﾒﾝﾄ50未満_11" localSheetId="12">#REF!</definedName>
    <definedName name="普通ｾﾒﾝﾄ50未満_11">#REF!</definedName>
    <definedName name="普通ｾﾒﾝﾄ50未満_12" localSheetId="2">#REF!</definedName>
    <definedName name="普通ｾﾒﾝﾄ50未満_12" localSheetId="12">#REF!</definedName>
    <definedName name="普通ｾﾒﾝﾄ50未満_12">#REF!</definedName>
    <definedName name="普通ｾﾒﾝﾄ50未満_13" localSheetId="2">#REF!</definedName>
    <definedName name="普通ｾﾒﾝﾄ50未満_13" localSheetId="12">#REF!</definedName>
    <definedName name="普通ｾﾒﾝﾄ50未満_13">#REF!</definedName>
    <definedName name="普通ｾﾒﾝﾄ50未満_4" localSheetId="2">#REF!</definedName>
    <definedName name="普通ｾﾒﾝﾄ50未満_4" localSheetId="12">#REF!</definedName>
    <definedName name="普通ｾﾒﾝﾄ50未満_4">#REF!</definedName>
    <definedName name="普通工">#REF!</definedName>
    <definedName name="普通作業員" localSheetId="2">#REF!</definedName>
    <definedName name="普通作業員" localSheetId="12">#REF!</definedName>
    <definedName name="普通作業員" localSheetId="9">#REF!</definedName>
    <definedName name="普通作業員">#REF!</definedName>
    <definedName name="普通作業員_11" localSheetId="2">#REF!</definedName>
    <definedName name="普通作業員_11" localSheetId="12">#REF!</definedName>
    <definedName name="普通作業員_11">#REF!</definedName>
    <definedName name="普通作業員_12" localSheetId="2">#REF!</definedName>
    <definedName name="普通作業員_12" localSheetId="12">#REF!</definedName>
    <definedName name="普通作業員_12">#REF!</definedName>
    <definedName name="普通作業員_13" localSheetId="2">#REF!</definedName>
    <definedName name="普通作業員_13" localSheetId="12">#REF!</definedName>
    <definedName name="普通作業員_13">#REF!</definedName>
    <definedName name="普通作業員_4" localSheetId="2">#REF!</definedName>
    <definedName name="普通作業員_4" localSheetId="12">#REF!</definedName>
    <definedName name="普通作業員_4">#REF!</definedName>
    <definedName name="普通作業員2">#REF!</definedName>
    <definedName name="普通船員">#REF!</definedName>
    <definedName name="負荷">#REF!</definedName>
    <definedName name="負荷容量">#REF!</definedName>
    <definedName name="武山">#REF!</definedName>
    <definedName name="部位">#REF!</definedName>
    <definedName name="部屋寸法">#REF!+#REF!</definedName>
    <definedName name="部屋名">#REF!</definedName>
    <definedName name="部材">#REF!</definedName>
    <definedName name="部署">#REF!</definedName>
    <definedName name="部数" localSheetId="2">#REF!</definedName>
    <definedName name="部数" localSheetId="12">#REF!</definedName>
    <definedName name="部数" localSheetId="9">#REF!</definedName>
    <definedName name="部数">#REF!</definedName>
    <definedName name="部分P">#REF!</definedName>
    <definedName name="部分印刷">#REF!</definedName>
    <definedName name="風除" hidden="1">{"'内訳書'!$A$1:$O$28"}</definedName>
    <definedName name="副監督">#REF!</definedName>
    <definedName name="副単" localSheetId="2">#REF!</definedName>
    <definedName name="副単" localSheetId="12">#REF!</definedName>
    <definedName name="副単">#REF!</definedName>
    <definedName name="復旧解体小計" localSheetId="2">#REF!</definedName>
    <definedName name="復旧解体小計" localSheetId="12">#REF!</definedName>
    <definedName name="復旧解体小計" localSheetId="5">#N/A</definedName>
    <definedName name="復旧解体小計">#REF!</definedName>
    <definedName name="復命日">#REF!</definedName>
    <definedName name="幅木">#REF!</definedName>
    <definedName name="複" hidden="1">#REF!</definedName>
    <definedName name="複合" localSheetId="9">#REF!</definedName>
    <definedName name="複合">#REF!</definedName>
    <definedName name="複合1">#REF!</definedName>
    <definedName name="複合2">#REF!</definedName>
    <definedName name="複合3">#REF!</definedName>
    <definedName name="複合4">#REF!</definedName>
    <definedName name="複合一次単価">#REF!</definedName>
    <definedName name="複合工費" localSheetId="2">#REF!</definedName>
    <definedName name="複合工費" localSheetId="12">#REF!</definedName>
    <definedName name="複合工費">#REF!</definedName>
    <definedName name="複合工費E" localSheetId="2">#REF!</definedName>
    <definedName name="複合工費E" localSheetId="12">#REF!</definedName>
    <definedName name="複合工費E">#REF!</definedName>
    <definedName name="複合工費M" localSheetId="2">#REF!</definedName>
    <definedName name="複合工費M" localSheetId="12">#REF!</definedName>
    <definedName name="複合工費M">#REF!</definedName>
    <definedName name="複合単価" localSheetId="9">#REF!</definedName>
    <definedName name="複合単価">#REF!</definedName>
    <definedName name="複合単価_001">#REF!</definedName>
    <definedName name="複合単価_002">#REF!</definedName>
    <definedName name="複合単価_003">#REF!</definedName>
    <definedName name="複合単価_004">#REF!</definedName>
    <definedName name="複合単価_005">#REF!</definedName>
    <definedName name="複合単価_006">#REF!</definedName>
    <definedName name="複合単価_007">#REF!</definedName>
    <definedName name="複合単価_008">#REF!</definedName>
    <definedName name="複合単価_009">#REF!</definedName>
    <definedName name="複合単価_010">#REF!</definedName>
    <definedName name="複合単価_011">#REF!</definedName>
    <definedName name="複合単価_012">#REF!</definedName>
    <definedName name="複合単価_013">#REF!</definedName>
    <definedName name="複合単価_014">#REF!</definedName>
    <definedName name="複合単価_015">#REF!</definedName>
    <definedName name="複合単価_016">#REF!</definedName>
    <definedName name="複合単価_017">#REF!</definedName>
    <definedName name="複合単価_018">#REF!</definedName>
    <definedName name="複合単価_019">#REF!</definedName>
    <definedName name="複合単価_020">#REF!</definedName>
    <definedName name="複合単価_021">#REF!</definedName>
    <definedName name="複合単価_022">#REF!</definedName>
    <definedName name="複合単価_023">#REF!</definedName>
    <definedName name="複合単価_024">#REF!</definedName>
    <definedName name="複合単価_025">#REF!</definedName>
    <definedName name="複合単価_026">#REF!</definedName>
    <definedName name="複合単価_027">#REF!</definedName>
    <definedName name="複合単価_028">#REF!</definedName>
    <definedName name="複合単価_029">#REF!</definedName>
    <definedName name="複合単価_030">#REF!</definedName>
    <definedName name="複合単価_031">#REF!</definedName>
    <definedName name="複合単価_032">#REF!</definedName>
    <definedName name="複合単価_033">#REF!</definedName>
    <definedName name="複合単価_034">#REF!</definedName>
    <definedName name="複合単価_035">#REF!</definedName>
    <definedName name="複合単価_036">#REF!</definedName>
    <definedName name="複合単価_037">#REF!</definedName>
    <definedName name="複合単価_038">#REF!</definedName>
    <definedName name="複合単価_039">#REF!</definedName>
    <definedName name="複合単価_040">#REF!</definedName>
    <definedName name="複合単価_041">#REF!</definedName>
    <definedName name="複合単価_042">#REF!</definedName>
    <definedName name="複合単価_043">#REF!</definedName>
    <definedName name="複合単価_044">#REF!</definedName>
    <definedName name="複合単価_045">#REF!</definedName>
    <definedName name="複合単価_046">#REF!</definedName>
    <definedName name="複合単価_047">#REF!</definedName>
    <definedName name="複合単価_048">#REF!</definedName>
    <definedName name="複合単価_049">#REF!</definedName>
    <definedName name="複合単価_050">#REF!</definedName>
    <definedName name="複合単価_051">#REF!</definedName>
    <definedName name="複合単価_052">#REF!</definedName>
    <definedName name="複合単価Ａ１">#REF!</definedName>
    <definedName name="複合単価計算">#REF!</definedName>
    <definedName name="複合単価見出し">#REF!</definedName>
    <definedName name="複合単価項目">#REF!</definedName>
    <definedName name="複合単価表" localSheetId="2">#REF!</definedName>
    <definedName name="複合単価表" localSheetId="12">#REF!</definedName>
    <definedName name="複合単価表" localSheetId="9">#REF!</definedName>
    <definedName name="複合単価表" localSheetId="0">#REF!</definedName>
    <definedName name="複合単価表">#REF!</definedName>
    <definedName name="複合単価表9ﾃﾚﾋﾞ" hidden="1">{"'電灯ｺﾝｾﾝﾄ'!$C$88"}</definedName>
    <definedName name="複合単価表事項">#REF!</definedName>
    <definedName name="複合単価表摘要">#REF!</definedName>
    <definedName name="複合電気">#REF!</definedName>
    <definedName name="複雑度">#REF!</definedName>
    <definedName name="複写">#REF!</definedName>
    <definedName name="複写E">#REF!</definedName>
    <definedName name="複写F">#REF!</definedName>
    <definedName name="複写実行">#REF!</definedName>
    <definedName name="複写範囲">#REF!</definedName>
    <definedName name="複写表">#REF!</definedName>
    <definedName name="複単" localSheetId="2">#REF!</definedName>
    <definedName name="複単" localSheetId="12">#REF!</definedName>
    <definedName name="複単" localSheetId="9">#REF!</definedName>
    <definedName name="複単" localSheetId="5">#REF!</definedName>
    <definedName name="複単" localSheetId="0">#REF!</definedName>
    <definedName name="複単">#REF!</definedName>
    <definedName name="複単1" localSheetId="9">#REF!</definedName>
    <definedName name="複単1">#REF!</definedName>
    <definedName name="複単22" localSheetId="2">#REF!</definedName>
    <definedName name="複単22" localSheetId="12">#REF!</definedName>
    <definedName name="複単22" localSheetId="5">#REF!</definedName>
    <definedName name="複単22" localSheetId="0">#REF!</definedName>
    <definedName name="複単22">#REF!</definedName>
    <definedName name="複単Ａ１" localSheetId="2">#REF!</definedName>
    <definedName name="複単Ａ１" localSheetId="12">#REF!</definedName>
    <definedName name="複単Ａ１" localSheetId="0">#REF!</definedName>
    <definedName name="複単Ａ１">#REF!</definedName>
    <definedName name="複単コード">#REF!</definedName>
    <definedName name="複単空調校舎">#REF!</definedName>
    <definedName name="複単校舎空調">#REF!</definedName>
    <definedName name="複単作成" localSheetId="9">#REF!</definedName>
    <definedName name="複単作成">#REF!</definedName>
    <definedName name="物価">#REF!</definedName>
    <definedName name="物件名" localSheetId="9">#REF!</definedName>
    <definedName name="物件名">#REF!</definedName>
    <definedName name="物置" localSheetId="2">#REF!</definedName>
    <definedName name="物置" localSheetId="12">#REF!</definedName>
    <definedName name="物置" localSheetId="0">#REF!</definedName>
    <definedName name="物置">#REF!</definedName>
    <definedName name="物置屋根工事" localSheetId="12">#REF!</definedName>
    <definedName name="物置屋根工事" localSheetId="0">#REF!</definedName>
    <definedName name="物置屋根工事">#REF!</definedName>
    <definedName name="物置解体">#REF!</definedName>
    <definedName name="物置基礎工事" localSheetId="12">#REF!</definedName>
    <definedName name="物置基礎工事" localSheetId="0">#REF!</definedName>
    <definedName name="物置基礎工事">#REF!</definedName>
    <definedName name="物置建具工事" localSheetId="12">#REF!</definedName>
    <definedName name="物置建具工事" localSheetId="0">#REF!</definedName>
    <definedName name="物置建具工事">#REF!</definedName>
    <definedName name="物置左官工事" localSheetId="12">#REF!</definedName>
    <definedName name="物置左官工事" localSheetId="0">#REF!</definedName>
    <definedName name="物置左官工事">#REF!</definedName>
    <definedName name="物置直接仮設工事" localSheetId="12">#REF!</definedName>
    <definedName name="物置直接仮設工事" localSheetId="0">#REF!</definedName>
    <definedName name="物置直接仮設工事">#REF!</definedName>
    <definedName name="物置棟工事" localSheetId="12">#REF!</definedName>
    <definedName name="物置棟工事" localSheetId="0">#REF!</definedName>
    <definedName name="物置棟工事">#REF!</definedName>
    <definedName name="物置内外装" localSheetId="12">#REF!</definedName>
    <definedName name="物置内外装" localSheetId="0">#REF!</definedName>
    <definedName name="物置内外装">#REF!</definedName>
    <definedName name="物置木工事" localSheetId="12">#REF!</definedName>
    <definedName name="物置木工事" localSheetId="0">#REF!</definedName>
    <definedName name="物置木工事">#REF!</definedName>
    <definedName name="分岐">#REF!</definedName>
    <definedName name="分岐材" localSheetId="9">#REF!</definedName>
    <definedName name="分岐材">#REF!</definedName>
    <definedName name="分電盤" localSheetId="9">#REF!</definedName>
    <definedName name="分電盤">#REF!</definedName>
    <definedName name="分電盤算出人員" localSheetId="2">#REF!</definedName>
    <definedName name="分電盤算出人員" localSheetId="12">#REF!</definedName>
    <definedName name="分電盤算出人員" localSheetId="0">#REF!</definedName>
    <definedName name="分電盤算出人員">#REF!</definedName>
    <definedName name="分電盤修正" localSheetId="9">#REF!</definedName>
    <definedName name="分電盤修正">#REF!</definedName>
    <definedName name="分配槽" localSheetId="2">#REF!</definedName>
    <definedName name="分配槽" localSheetId="12">#REF!</definedName>
    <definedName name="分配槽" localSheetId="5">#N/A</definedName>
    <definedName name="分配槽">#REF!</definedName>
    <definedName name="分配槽上屋" localSheetId="2">#REF!,#REF!,#REF!,#REF!,#REF!,#REF!,#REF!,#REF!</definedName>
    <definedName name="分配槽上屋" localSheetId="12">#REF!,#REF!,#REF!,#REF!,#REF!,#REF!,#REF!,#REF!</definedName>
    <definedName name="分配槽上屋" localSheetId="5">#REF!,#REF!,#REF!,#REF!,#REF!,#REF!,#REF!,#REF!</definedName>
    <definedName name="分配槽上屋">#REF!,#REF!,#REF!,#REF!,#REF!,#REF!,#REF!,#REF!</definedName>
    <definedName name="文字" localSheetId="9">#REF!</definedName>
    <definedName name="文字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文部省">#REF!</definedName>
    <definedName name="平均掘削深">#REF!</definedName>
    <definedName name="平成__年__月__日">#REF!</definedName>
    <definedName name="平成８年５月_北海道">#REF!</definedName>
    <definedName name="平成西暦">#REF!</definedName>
    <definedName name="平足場">#REF!</definedName>
    <definedName name="平和台" localSheetId="2" hidden="1">{"'内訳書'!$A$1:$O$28"}</definedName>
    <definedName name="平和台" localSheetId="12" hidden="1">{"'内訳書'!$A$1:$O$28"}</definedName>
    <definedName name="平和台" localSheetId="5" hidden="1">{"'内訳書'!$A$1:$O$28"}</definedName>
    <definedName name="平和台" localSheetId="0" hidden="1">{"'内訳書'!$A$1:$O$28"}</definedName>
    <definedName name="平和台" hidden="1">{"'内訳書'!$A$1:$O$28"}</definedName>
    <definedName name="閉鎖">#REF!</definedName>
    <definedName name="頁">#REF!</definedName>
    <definedName name="頁06">#REF!</definedName>
    <definedName name="頁07">#REF!</definedName>
    <definedName name="頁08">#REF!</definedName>
    <definedName name="頁1">#REF!</definedName>
    <definedName name="頁11">#REF!</definedName>
    <definedName name="頁2">#REF!</definedName>
    <definedName name="頁3">#REF!</definedName>
    <definedName name="頁33">#REF!</definedName>
    <definedName name="頁34">#REF!</definedName>
    <definedName name="頁35">#REF!</definedName>
    <definedName name="頁4">#REF!</definedName>
    <definedName name="頁47">#REF!</definedName>
    <definedName name="頁48">#REF!</definedName>
    <definedName name="頁5">#REF!</definedName>
    <definedName name="頁6">#REF!</definedName>
    <definedName name="頁7">#REF!</definedName>
    <definedName name="頁8">#REF!</definedName>
    <definedName name="頁9">#REF!</definedName>
    <definedName name="頁NO">#REF!</definedName>
    <definedName name="頁数1">#REF!</definedName>
    <definedName name="頁数2">#REF!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紙" localSheetId="9">#REF!</definedName>
    <definedName name="別紙">#REF!</definedName>
    <definedName name="別紙17">[0]!別紙17</definedName>
    <definedName name="別紙２" localSheetId="2" hidden="1">{"'内訳書'!$A$1:$O$28"}</definedName>
    <definedName name="別紙２" localSheetId="12" hidden="1">{"'内訳書'!$A$1:$O$28"}</definedName>
    <definedName name="別紙２" localSheetId="5" hidden="1">{"'内訳書'!$A$1:$O$28"}</definedName>
    <definedName name="別紙２" localSheetId="0" hidden="1">{"'内訳書'!$A$1:$O$28"}</definedName>
    <definedName name="別紙２" hidden="1">{"'内訳書'!$A$1:$O$28"}</definedName>
    <definedName name="別紙内訳">#REF!</definedName>
    <definedName name="別紙明細" localSheetId="9">#REF!</definedName>
    <definedName name="別紙明細">#REF!</definedName>
    <definedName name="別紙明細２" localSheetId="9">#REF!</definedName>
    <definedName name="別紙明細２">#REF!</definedName>
    <definedName name="別紙明細３" localSheetId="9">#REF!</definedName>
    <definedName name="別紙明細３">#REF!</definedName>
    <definedName name="別紙明細参考">[0]!別紙明細参考</definedName>
    <definedName name="別紙明細書">#REF!</definedName>
    <definedName name="別途">#REF!</definedName>
    <definedName name="別表１" localSheetId="9">#REF!</definedName>
    <definedName name="別表１">#REF!</definedName>
    <definedName name="変圧器" hidden="1">{"47)48)一覧表",#N/A,FALSE,"47)､48)";"47)48)代価表",#N/A,FALSE,"47)､48)"}</definedName>
    <definedName name="変契約額">#REF!</definedName>
    <definedName name="変工期終">#REF!</definedName>
    <definedName name="変更" localSheetId="2">#REF!</definedName>
    <definedName name="変更" localSheetId="12">#REF!</definedName>
    <definedName name="変更">#REF!</definedName>
    <definedName name="変更の方法" localSheetId="9">#REF!</definedName>
    <definedName name="変更の方法">#REF!</definedName>
    <definedName name="変更指示書" localSheetId="2">#REF!</definedName>
    <definedName name="変更指示書" localSheetId="12">#REF!</definedName>
    <definedName name="変更指示書">#REF!</definedName>
    <definedName name="変更設計書" localSheetId="2">#REF!</definedName>
    <definedName name="変更設計書" localSheetId="12">#REF!</definedName>
    <definedName name="変更設計書" localSheetId="5">#N/A</definedName>
    <definedName name="変更設計書">#REF!</definedName>
    <definedName name="変更総括２" localSheetId="2">#REF!</definedName>
    <definedName name="変更総括２" localSheetId="12">#REF!</definedName>
    <definedName name="変更総括２" localSheetId="5">#REF!</definedName>
    <definedName name="変更総括２" localSheetId="0">#REF!</definedName>
    <definedName name="変更総括２">#REF!</definedName>
    <definedName name="変更総括３" localSheetId="2">#REF!</definedName>
    <definedName name="変更総括３" localSheetId="12">#REF!</definedName>
    <definedName name="変更総括３" localSheetId="5">#REF!</definedName>
    <definedName name="変更総括３">#REF!</definedName>
    <definedName name="変更総括表" localSheetId="2">#REF!</definedName>
    <definedName name="変更総括表" localSheetId="12">#REF!</definedName>
    <definedName name="変更総括表" localSheetId="5">#REF!</definedName>
    <definedName name="変更総括表">#REF!</definedName>
    <definedName name="変更総括表２" localSheetId="2">#REF!</definedName>
    <definedName name="変更総括表２" localSheetId="5">#REF!</definedName>
    <definedName name="変更総括表２">#REF!</definedName>
    <definedName name="変更総括表です" localSheetId="2">#REF!</definedName>
    <definedName name="変更総括表です" localSheetId="12">#REF!</definedName>
    <definedName name="変更総括表です">#REF!</definedName>
    <definedName name="変更通知ｺﾋﾟｰ元" localSheetId="2">#REF!</definedName>
    <definedName name="変更通知ｺﾋﾟｰ元" localSheetId="12">#REF!</definedName>
    <definedName name="変更通知ｺﾋﾟｰ元">#REF!</definedName>
    <definedName name="変更通知ｺﾋﾟｰ先" localSheetId="2">#REF!</definedName>
    <definedName name="変更通知ｺﾋﾟｰ先" localSheetId="12">#REF!</definedName>
    <definedName name="変更通知ｺﾋﾟｰ先">#REF!</definedName>
    <definedName name="変更表紙" localSheetId="2">#REF!</definedName>
    <definedName name="変更表紙" localSheetId="12">#REF!</definedName>
    <definedName name="変更表紙" localSheetId="5">#REF!</definedName>
    <definedName name="変更表紙">#REF!</definedName>
    <definedName name="変更名前" hidden="1">#REF!</definedName>
    <definedName name="変更名前２" hidden="1">#REF!</definedName>
    <definedName name="変更名前３" hidden="1">#REF!</definedName>
    <definedName name="変更名前４" hidden="1">#REF!</definedName>
    <definedName name="変更名前５" hidden="1">#REF!</definedName>
    <definedName name="変更名前６" hidden="1">#REF!</definedName>
    <definedName name="変数1">#N/A</definedName>
    <definedName name="変数2">#N/A</definedName>
    <definedName name="変電室">#REF!</definedName>
    <definedName name="変電設備">#REF!</definedName>
    <definedName name="変電設備計" localSheetId="9">#REF!</definedName>
    <definedName name="変電設備計">#REF!</definedName>
    <definedName name="編集">#REF!</definedName>
    <definedName name="編集ｾﾙ">#REF!</definedName>
    <definedName name="編集見出し">#REF!</definedName>
    <definedName name="編集後">#REF!</definedName>
    <definedName name="編集後一覧">#REF!</definedName>
    <definedName name="編集前">#REF!</definedName>
    <definedName name="編集前一覧">#REF!</definedName>
    <definedName name="編集表一般">#REF!</definedName>
    <definedName name="便所">#REF!</definedName>
    <definedName name="弁室築造計">#REF!</definedName>
    <definedName name="弁室築造二次製品計">#REF!</definedName>
    <definedName name="弁桝">#REF!</definedName>
    <definedName name="保温" localSheetId="9">#REF!</definedName>
    <definedName name="保温">#REF!</definedName>
    <definedName name="保温ｵﾌｾｯﾄ">#REF!</definedName>
    <definedName name="保温区分" localSheetId="9">#REF!</definedName>
    <definedName name="保温区分">#REF!</definedName>
    <definedName name="保温工" localSheetId="2">#REF!</definedName>
    <definedName name="保温工" localSheetId="12">#REF!</definedName>
    <definedName name="保温工" localSheetId="9">#REF!</definedName>
    <definedName name="保温工" localSheetId="0">#REF!</definedName>
    <definedName name="保温工">#REF!</definedName>
    <definedName name="保温工事" localSheetId="2">#REF!</definedName>
    <definedName name="保温工事" localSheetId="12">#REF!</definedName>
    <definedName name="保温工事" localSheetId="5">#N/A</definedName>
    <definedName name="保温工事" localSheetId="0">#REF!</definedName>
    <definedName name="保温工事">#REF!</definedName>
    <definedName name="保温塗装">#REF!</definedName>
    <definedName name="保存" localSheetId="2">#REF!</definedName>
    <definedName name="保存" localSheetId="12">#REF!</definedName>
    <definedName name="保存" localSheetId="0">#REF!</definedName>
    <definedName name="保存">#REF!</definedName>
    <definedName name="保存ﾌｧｲﾙ名" localSheetId="2">#REF!</definedName>
    <definedName name="保存ﾌｧｲﾙ名" localSheetId="12">#REF!</definedName>
    <definedName name="保存ﾌｧｲﾙ名">#REF!</definedName>
    <definedName name="舗装" localSheetId="2">#REF!</definedName>
    <definedName name="舗装" localSheetId="12">#REF!</definedName>
    <definedName name="舗装">#REF!</definedName>
    <definedName name="舗装工">#REF!</definedName>
    <definedName name="舗装工事">#REF!</definedName>
    <definedName name="舗装数量歩道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舗装版掘削積込工１０以下">#REF!</definedName>
    <definedName name="舗装版掘削積込工１０以下の番号">#REF!</definedName>
    <definedName name="舗装盤切断工ＡＳ２０以下">#REF!</definedName>
    <definedName name="舗装盤切断工ＡＳ２０以下の番号">#REF!</definedName>
    <definedName name="歩掛" localSheetId="9">#REF!</definedName>
    <definedName name="歩掛">#REF!</definedName>
    <definedName name="歩掛け">#REF!</definedName>
    <definedName name="歩道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歩道部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歩道用小型フィニッシャ供用日損料">#REF!</definedName>
    <definedName name="歩道用小型フィニッシャ供用日損料の出所">#REF!</definedName>
    <definedName name="補給水">#REF!</definedName>
    <definedName name="補給率">#REF!</definedName>
    <definedName name="補強屋１次">#REF!</definedName>
    <definedName name="補強屋１次黄">#REF!,#REF!,#REF!,#REF!,#REF!,#REF!,#REF!,#REF!</definedName>
    <definedName name="補強屋１次単">#REF!,#REF!</definedName>
    <definedName name="補強屋２次">#REF!</definedName>
    <definedName name="補強屋２次黄">#REF!,#REF!,#REF!,#REF!,#REF!,#REF!,#REF!</definedName>
    <definedName name="補強屋２次青">#REF!,#REF!,#REF!</definedName>
    <definedName name="補強校１次">#REF!</definedName>
    <definedName name="補強校1次黄">#REF!,#REF!,#REF!,#REF!,#REF!,#REF!,#REF!,#REF!</definedName>
    <definedName name="補強校１次単">#REF!,#REF!</definedName>
    <definedName name="補強校２次">#REF!</definedName>
    <definedName name="補強校２次黄">#REF!,#REF!,#REF!,#REF!,#REF!,#REF!,#REF!</definedName>
    <definedName name="補強校２次青">#REF!,#REF!,#REF!</definedName>
    <definedName name="補助材料費" localSheetId="2">#REF!</definedName>
    <definedName name="補助材料費" localSheetId="12">#REF!</definedName>
    <definedName name="補助材料費" localSheetId="0">#REF!</definedName>
    <definedName name="補助材料費">#REF!</definedName>
    <definedName name="補助材料費E" localSheetId="2">#REF!</definedName>
    <definedName name="補助材料費E" localSheetId="12">#REF!</definedName>
    <definedName name="補助材料費E">#REF!</definedName>
    <definedName name="補助材料費M" localSheetId="2">#REF!</definedName>
    <definedName name="補助材料費M" localSheetId="12">#REF!</definedName>
    <definedName name="補助材料費M">#REF!</definedName>
    <definedName name="補助材料費率E">#REF!</definedName>
    <definedName name="補正係数" localSheetId="2">#REF!</definedName>
    <definedName name="補正係数" localSheetId="12">#REF!</definedName>
    <definedName name="補正係数" localSheetId="0">#REF!</definedName>
    <definedName name="補正係数">#REF!</definedName>
    <definedName name="補正率" localSheetId="9">#REF!</definedName>
    <definedName name="補正率">#REF!</definedName>
    <definedName name="補正率※１">#REF!</definedName>
    <definedName name="補正率※２">#REF!</definedName>
    <definedName name="放医研1" hidden="1">{"49)～52)代価表",#N/A,FALSE,"49)～52)";"49)～52)一覧表",#N/A,FALSE,"49)～52)"}</definedName>
    <definedName name="放送">#REF!</definedName>
    <definedName name="放送局">#REF!</definedName>
    <definedName name="放送設備">#REF!</definedName>
    <definedName name="放送設備工事">#REF!</definedName>
    <definedName name="放送変">#REF!</definedName>
    <definedName name="放熱器">#REF!</definedName>
    <definedName name="方づえ" localSheetId="2">#REF!</definedName>
    <definedName name="方づえ" localSheetId="12">#REF!</definedName>
    <definedName name="方づえ" localSheetId="5">#REF!</definedName>
    <definedName name="方づえ" localSheetId="0">#REF!</definedName>
    <definedName name="方づえ">#REF!</definedName>
    <definedName name="法面工">#REF!</definedName>
    <definedName name="法面積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豊田">#REF!</definedName>
    <definedName name="妨雨ｽｲｯﾁ">#REF!</definedName>
    <definedName name="膨張タンク">#REF!</definedName>
    <definedName name="膨張タンク_掛率">#REF!</definedName>
    <definedName name="防火区画貫通処理">#REF!</definedName>
    <definedName name="防火区画処理" localSheetId="9">#REF!</definedName>
    <definedName name="防火区画処理">#REF!</definedName>
    <definedName name="防護コン印刷">#REF!</definedName>
    <definedName name="防災会議室単価根拠">#REF!</definedName>
    <definedName name="防災設備">#REF!</definedName>
    <definedName name="防災電気設備計" localSheetId="9">#REF!</definedName>
    <definedName name="防災電気設備計">#REF!</definedName>
    <definedName name="防災盤">#REF!</definedName>
    <definedName name="防錆h">#REF!</definedName>
    <definedName name="防錆v">#REF!</definedName>
    <definedName name="防食">#REF!</definedName>
    <definedName name="防水">#N/A</definedName>
    <definedName name="防水k">#REF!</definedName>
    <definedName name="防水ﾓﾙﾀﾙ">#REF!</definedName>
    <definedName name="防水工" localSheetId="2">#REF!</definedName>
    <definedName name="防水工" localSheetId="12">#REF!</definedName>
    <definedName name="防水工" localSheetId="9">#REF!</definedName>
    <definedName name="防水工">#REF!</definedName>
    <definedName name="防水工_11" localSheetId="2">#REF!</definedName>
    <definedName name="防水工_11" localSheetId="12">#REF!</definedName>
    <definedName name="防水工_11">#REF!</definedName>
    <definedName name="防水工_12" localSheetId="2">#REF!</definedName>
    <definedName name="防水工_12" localSheetId="12">#REF!</definedName>
    <definedName name="防水工_12">#REF!</definedName>
    <definedName name="防水工_13" localSheetId="2">#REF!</definedName>
    <definedName name="防水工_13" localSheetId="12">#REF!</definedName>
    <definedName name="防水工_13">#REF!</definedName>
    <definedName name="防水工_4" localSheetId="2">#REF!</definedName>
    <definedName name="防水工_4" localSheetId="12">#REF!</definedName>
    <definedName name="防水工_4">#REF!</definedName>
    <definedName name="防水工事" localSheetId="2">#REF!</definedName>
    <definedName name="防水工事" localSheetId="12">#REF!</definedName>
    <definedName name="防水工事" localSheetId="5">#N/A</definedName>
    <definedName name="防水工事">#REF!</definedName>
    <definedName name="防水工事単価表">#REF!</definedName>
    <definedName name="防水工事変">#REF!</definedName>
    <definedName name="防犯ｋ">#REF!</definedName>
    <definedName name="防犯設備工事">#REF!</definedName>
    <definedName name="防油提及び配管トラフ" localSheetId="12">#REF!</definedName>
    <definedName name="防油提及び配管トラフ">#REF!</definedName>
    <definedName name="北ノ庄" hidden="1">{#N/A,#N/A,TRUE,"本工事費内訳表";#N/A,#N/A,TRUE,"A";#N/A,#N/A,TRUE,"B"}</definedName>
    <definedName name="北ノ庄・1" hidden="1">{#N/A,#N/A,TRUE,"本工事費内訳表";#N/A,#N/A,TRUE,"A";#N/A,#N/A,TRUE,"B"}</definedName>
    <definedName name="北ノ庄・2" hidden="1">{#N/A,#N/A,TRUE,"本工事費内訳表";#N/A,#N/A,TRUE,"A";#N/A,#N/A,TRUE,"B"}</definedName>
    <definedName name="北ノ庄・3" hidden="1">{#N/A,#N/A,TRUE,"本工事費内訳表";#N/A,#N/A,TRUE,"A";#N/A,#N/A,TRUE,"B"}</definedName>
    <definedName name="北ノ庄・4" hidden="1">{#N/A,#N/A,TRUE,"本工事費内訳表";#N/A,#N/A,TRUE,"A";#N/A,#N/A,TRUE,"B"}</definedName>
    <definedName name="北面" localSheetId="2">#REF!</definedName>
    <definedName name="北面" localSheetId="12">#REF!</definedName>
    <definedName name="北面" localSheetId="0">#REF!</definedName>
    <definedName name="北面">#REF!</definedName>
    <definedName name="墨出し">#N/A</definedName>
    <definedName name="本">#REF!</definedName>
    <definedName name="本管舗装" localSheetId="2">#REF!</definedName>
    <definedName name="本管舗装" localSheetId="12">#REF!</definedName>
    <definedName name="本管舗装" localSheetId="0">#REF!</definedName>
    <definedName name="本管舗装">#REF!</definedName>
    <definedName name="本工事費">#REF!</definedName>
    <definedName name="本工事費内訳" localSheetId="2">#REF!</definedName>
    <definedName name="本工事費内訳" localSheetId="12">#REF!</definedName>
    <definedName name="本工事費内訳" localSheetId="0">#REF!</definedName>
    <definedName name="本工事費内訳">#REF!</definedName>
    <definedName name="本数" localSheetId="9">#REF!</definedName>
    <definedName name="本数">#REF!</definedName>
    <definedName name="本体">#REF!</definedName>
    <definedName name="本邸改修工事">#REF!</definedName>
    <definedName name="麻布_ジ">#REF!</definedName>
    <definedName name="埋め戻し">#REF!</definedName>
    <definedName name="埋止h">#REF!</definedName>
    <definedName name="埋止v">#REF!</definedName>
    <definedName name="埋設シートの出所">#REF!</definedName>
    <definedName name="埋設シート単価">#REF!</definedName>
    <definedName name="埋設シート布設工">#REF!</definedName>
    <definedName name="埋設シート布設工の番号">#REF!</definedName>
    <definedName name="埋分h">#REF!</definedName>
    <definedName name="埋分v">#REF!</definedName>
    <definedName name="埋戻">#REF!</definedName>
    <definedName name="埋戻_ary">#REF!</definedName>
    <definedName name="埋戻し">#REF!</definedName>
    <definedName name="埋戻し_ARY">#REF!</definedName>
    <definedName name="埋戻し_機械">#REF!</definedName>
    <definedName name="埋戻し_人力">#REF!</definedName>
    <definedName name="埋戻機械_ary">#REF!</definedName>
    <definedName name="埋戻工再生砂">#REF!</definedName>
    <definedName name="埋戻工再生砂の番号">#REF!</definedName>
    <definedName name="埋戻高">#REF!</definedName>
    <definedName name="埋戻高1">#REF!</definedName>
    <definedName name="埋戻高2">#REF!</definedName>
    <definedName name="枚1" localSheetId="2">#REF!</definedName>
    <definedName name="枚1" localSheetId="12">#REF!</definedName>
    <definedName name="枚1">#REF!</definedName>
    <definedName name="枚2" localSheetId="2">#REF!</definedName>
    <definedName name="枚2" localSheetId="12">#REF!</definedName>
    <definedName name="枚2">#REF!</definedName>
    <definedName name="枚数E">#REF!</definedName>
    <definedName name="桝">#REF!</definedName>
    <definedName name="桝１">#REF!</definedName>
    <definedName name="桝１１">#REF!</definedName>
    <definedName name="桝２">#REF!</definedName>
    <definedName name="桝２１">#REF!</definedName>
    <definedName name="桝３">#REF!</definedName>
    <definedName name="桝４">#REF!</definedName>
    <definedName name="桝４１">#REF!</definedName>
    <definedName name="桝蓋" localSheetId="2">#REF!</definedName>
    <definedName name="桝蓋" localSheetId="5">#N/A</definedName>
    <definedName name="桝蓋">#REF!</definedName>
    <definedName name="桝寸法" localSheetId="2">#REF!</definedName>
    <definedName name="桝寸法" localSheetId="12">#REF!</definedName>
    <definedName name="桝寸法" localSheetId="5">#REF!</definedName>
    <definedName name="桝寸法">#REF!</definedName>
    <definedName name="桝寸法2" localSheetId="2">#REF!</definedName>
    <definedName name="桝寸法2" localSheetId="12">#REF!</definedName>
    <definedName name="桝寸法2" localSheetId="5">#REF!</definedName>
    <definedName name="桝寸法2">#REF!</definedName>
    <definedName name="桝代価" localSheetId="2">#REF!</definedName>
    <definedName name="桝代価" localSheetId="12">#REF!</definedName>
    <definedName name="桝代価" localSheetId="5">#N/A</definedName>
    <definedName name="桝代価">#REF!</definedName>
    <definedName name="桝単価">#REF!</definedName>
    <definedName name="桝番号" localSheetId="2">#REF!</definedName>
    <definedName name="桝番号" localSheetId="12">#REF!</definedName>
    <definedName name="桝番号" localSheetId="5">#REF!</definedName>
    <definedName name="桝番号">#REF!</definedName>
    <definedName name="桝複合単価">#REF!</definedName>
    <definedName name="桝類工事" localSheetId="2">#REF!</definedName>
    <definedName name="桝類工事" localSheetId="5">#N/A</definedName>
    <definedName name="桝類工事">#REF!</definedName>
    <definedName name="密粒AS" localSheetId="2">#REF!</definedName>
    <definedName name="密粒AS" localSheetId="12">#REF!</definedName>
    <definedName name="密粒AS">#REF!</definedName>
    <definedName name="密粒AS_11" localSheetId="2">#REF!</definedName>
    <definedName name="密粒AS_11" localSheetId="12">#REF!</definedName>
    <definedName name="密粒AS_11">#REF!</definedName>
    <definedName name="密粒AS_12" localSheetId="2">#REF!</definedName>
    <definedName name="密粒AS_12" localSheetId="12">#REF!</definedName>
    <definedName name="密粒AS_12">#REF!</definedName>
    <definedName name="密粒AS_13" localSheetId="2">#REF!</definedName>
    <definedName name="密粒AS_13" localSheetId="12">#REF!</definedName>
    <definedName name="密粒AS_13">#REF!</definedName>
    <definedName name="密粒AS_4" localSheetId="2">#REF!</definedName>
    <definedName name="密粒AS_4" localSheetId="12">#REF!</definedName>
    <definedName name="密粒AS_4">#REF!</definedName>
    <definedName name="密粒度アスコン_13">#REF!</definedName>
    <definedName name="密粒度ギャプアスコン_13">#REF!</definedName>
    <definedName name="民">#REF!</definedName>
    <definedName name="民1">#REF!</definedName>
    <definedName name="民2">#REF!</definedName>
    <definedName name="民3">#REF!</definedName>
    <definedName name="民4">#REF!</definedName>
    <definedName name="無">#REF!</definedName>
    <definedName name="無し" localSheetId="9">#REF!</definedName>
    <definedName name="無し">#REF!</definedName>
    <definedName name="無筋・1㎡以下">#REF!</definedName>
    <definedName name="無筋Ｃｏ廃材持込料">#REF!</definedName>
    <definedName name="無筋Ｃｏ廃材持込料の出所">#REF!</definedName>
    <definedName name="無停電">#REF!</definedName>
    <definedName name="無停電単価根拠">#REF!</definedName>
    <definedName name="名____称">#REF!</definedName>
    <definedName name="名１００１">#REF!</definedName>
    <definedName name="名１００１１">#REF!</definedName>
    <definedName name="名１００２">#REF!</definedName>
    <definedName name="名１００２１">#REF!</definedName>
    <definedName name="名１００３">#REF!</definedName>
    <definedName name="名１００３１">#REF!</definedName>
    <definedName name="名１００４">#REF!</definedName>
    <definedName name="名１００４１">#REF!</definedName>
    <definedName name="名１００５">#REF!</definedName>
    <definedName name="名１００５１">#REF!</definedName>
    <definedName name="名１００６">#REF!</definedName>
    <definedName name="名１００６１">#REF!</definedName>
    <definedName name="名１００７">#REF!</definedName>
    <definedName name="名１００７１">#REF!</definedName>
    <definedName name="名１００８">#REF!</definedName>
    <definedName name="名１００８１">#REF!</definedName>
    <definedName name="名１００９">#REF!</definedName>
    <definedName name="名１００９１">#REF!</definedName>
    <definedName name="名１０１">#REF!</definedName>
    <definedName name="名１０１０">#REF!</definedName>
    <definedName name="名１０１０１">#REF!</definedName>
    <definedName name="名１０１１">#REF!</definedName>
    <definedName name="名１０１２">#REF!</definedName>
    <definedName name="名１０１２１">#REF!</definedName>
    <definedName name="名１０１３">#REF!</definedName>
    <definedName name="名１０１３１">#REF!</definedName>
    <definedName name="名１０１４">#REF!</definedName>
    <definedName name="名１０１４１">#REF!</definedName>
    <definedName name="名１０１５">#REF!</definedName>
    <definedName name="名１０１５１">#REF!</definedName>
    <definedName name="名１０１６">#REF!</definedName>
    <definedName name="名１０１６１">#REF!</definedName>
    <definedName name="名１０２">#REF!</definedName>
    <definedName name="名１０２１">#REF!</definedName>
    <definedName name="名１０３">#REF!</definedName>
    <definedName name="名１０３１">#REF!</definedName>
    <definedName name="名１０４">#REF!</definedName>
    <definedName name="名１０４１">#REF!</definedName>
    <definedName name="名１０５">#REF!</definedName>
    <definedName name="名１０５１">#REF!</definedName>
    <definedName name="名１０６">#REF!</definedName>
    <definedName name="名１０６１">#REF!</definedName>
    <definedName name="名１０７">#REF!</definedName>
    <definedName name="名１０７１">#REF!</definedName>
    <definedName name="名１０８">#REF!</definedName>
    <definedName name="名１０８１">#REF!</definedName>
    <definedName name="名１０９">#REF!</definedName>
    <definedName name="名１０９１">#REF!</definedName>
    <definedName name="名１１０">#REF!</definedName>
    <definedName name="名１１０１">#REF!</definedName>
    <definedName name="名１１１">#REF!</definedName>
    <definedName name="名１１１１">#REF!</definedName>
    <definedName name="名１１２">#REF!</definedName>
    <definedName name="名１１２１">#REF!</definedName>
    <definedName name="名１１３">#REF!</definedName>
    <definedName name="名１１３１">#REF!</definedName>
    <definedName name="名１１４">#REF!</definedName>
    <definedName name="名１１４１">#REF!</definedName>
    <definedName name="名１１５">#REF!</definedName>
    <definedName name="名１１５１">#REF!</definedName>
    <definedName name="名３０１">#REF!</definedName>
    <definedName name="名３０１１">#REF!</definedName>
    <definedName name="名３０２">#REF!</definedName>
    <definedName name="名３０２１">#REF!</definedName>
    <definedName name="名３０３">#REF!</definedName>
    <definedName name="名３０３１">#REF!</definedName>
    <definedName name="名３０４">#REF!</definedName>
    <definedName name="名３０４１">#REF!</definedName>
    <definedName name="名３０５">#REF!</definedName>
    <definedName name="名３０５１">#REF!</definedName>
    <definedName name="名３０６">#REF!</definedName>
    <definedName name="名３０６１">#REF!</definedName>
    <definedName name="名３０７">#REF!</definedName>
    <definedName name="名３０７１">#REF!</definedName>
    <definedName name="名３０８">#REF!</definedName>
    <definedName name="名３０８１">#REF!</definedName>
    <definedName name="名３０９">#REF!</definedName>
    <definedName name="名３０９１">#REF!</definedName>
    <definedName name="名３１０">#REF!</definedName>
    <definedName name="名３１０１">#REF!</definedName>
    <definedName name="名３１１">#REF!</definedName>
    <definedName name="名３１１１">#REF!</definedName>
    <definedName name="名３１２">#REF!</definedName>
    <definedName name="名３１２１">#REF!</definedName>
    <definedName name="名３１３">#REF!</definedName>
    <definedName name="名３１３１">#REF!</definedName>
    <definedName name="名３１４">#REF!</definedName>
    <definedName name="名３１４１">#REF!</definedName>
    <definedName name="名３１５">#REF!</definedName>
    <definedName name="名３１５１">#REF!</definedName>
    <definedName name="名４０１">#REF!</definedName>
    <definedName name="名４０１１">#REF!</definedName>
    <definedName name="名４０２">#REF!</definedName>
    <definedName name="名４０２１">#REF!</definedName>
    <definedName name="名４０３">#REF!</definedName>
    <definedName name="名４０３１">#REF!</definedName>
    <definedName name="名４０４">#REF!</definedName>
    <definedName name="名４０４１">#REF!</definedName>
    <definedName name="名４０５">#REF!</definedName>
    <definedName name="名４０５１">#REF!</definedName>
    <definedName name="名４０６">#REF!</definedName>
    <definedName name="名４０６１">#REF!</definedName>
    <definedName name="名４０７">#REF!</definedName>
    <definedName name="名４０７１">#REF!</definedName>
    <definedName name="名４０８">#REF!</definedName>
    <definedName name="名４０８１">#REF!</definedName>
    <definedName name="名４０９">#REF!</definedName>
    <definedName name="名４０９１">#REF!</definedName>
    <definedName name="名４１０">#REF!</definedName>
    <definedName name="名４１０１">#REF!</definedName>
    <definedName name="名４１１">#REF!</definedName>
    <definedName name="名４１１１">#REF!</definedName>
    <definedName name="名４１２">#REF!</definedName>
    <definedName name="名４１２１">#REF!</definedName>
    <definedName name="名４１３">#REF!</definedName>
    <definedName name="名４１３１">#REF!</definedName>
    <definedName name="名４１４">#REF!</definedName>
    <definedName name="名４１４１">#REF!</definedName>
    <definedName name="名４１５">#REF!</definedName>
    <definedName name="名４１５１">#REF!</definedName>
    <definedName name="名５０１">#REF!</definedName>
    <definedName name="名５０１１">#REF!</definedName>
    <definedName name="名５０２">#REF!</definedName>
    <definedName name="名５０２１">#REF!</definedName>
    <definedName name="名５０３">#REF!</definedName>
    <definedName name="名５０３１">#REF!</definedName>
    <definedName name="名５０４">#REF!</definedName>
    <definedName name="名５０４１">#REF!</definedName>
    <definedName name="名５０５">#REF!</definedName>
    <definedName name="名５０５１">#REF!</definedName>
    <definedName name="名５０６">#REF!</definedName>
    <definedName name="名５０６１">#REF!</definedName>
    <definedName name="名５０７">#REF!</definedName>
    <definedName name="名５０７１">#REF!</definedName>
    <definedName name="名５０８">#REF!</definedName>
    <definedName name="名５０８１">#REF!</definedName>
    <definedName name="名５０９">#REF!</definedName>
    <definedName name="名５０９１">#REF!</definedName>
    <definedName name="名５１０">#REF!</definedName>
    <definedName name="名５１０１">#REF!</definedName>
    <definedName name="名５１１">#REF!</definedName>
    <definedName name="名５１１１">#REF!</definedName>
    <definedName name="名５１２">#REF!</definedName>
    <definedName name="名５１２１">#REF!</definedName>
    <definedName name="名５１３">#REF!</definedName>
    <definedName name="名５１３１">#REF!</definedName>
    <definedName name="名５１４">#REF!</definedName>
    <definedName name="名５１４１">#REF!</definedName>
    <definedName name="名５１５">#REF!</definedName>
    <definedName name="名５１５１">#REF!</definedName>
    <definedName name="名６０１">#REF!</definedName>
    <definedName name="名６０１１">#REF!</definedName>
    <definedName name="名６０２">#REF!</definedName>
    <definedName name="名６０２１">#REF!</definedName>
    <definedName name="名６０３">#REF!</definedName>
    <definedName name="名６０３１">#REF!</definedName>
    <definedName name="名６０４">#REF!</definedName>
    <definedName name="名６０４１">#REF!</definedName>
    <definedName name="名６０５">#REF!</definedName>
    <definedName name="名６０５１">#REF!</definedName>
    <definedName name="名６０６">#REF!</definedName>
    <definedName name="名６０６１">#REF!</definedName>
    <definedName name="名６０７">#REF!</definedName>
    <definedName name="名６０７１">#REF!</definedName>
    <definedName name="名６０８">#REF!</definedName>
    <definedName name="名６０８１">#REF!</definedName>
    <definedName name="名６０９">#REF!</definedName>
    <definedName name="名６０９１">#REF!</definedName>
    <definedName name="名６１０">#REF!</definedName>
    <definedName name="名６１０１">#REF!</definedName>
    <definedName name="名６１１">#REF!</definedName>
    <definedName name="名６１１１">#REF!</definedName>
    <definedName name="名６１２">#REF!</definedName>
    <definedName name="名６１２１">#REF!</definedName>
    <definedName name="名６１３">#REF!</definedName>
    <definedName name="名６１３１">#REF!</definedName>
    <definedName name="名６１４">#REF!</definedName>
    <definedName name="名６１４１">#REF!</definedName>
    <definedName name="名６１５">#REF!</definedName>
    <definedName name="名６１５１">#REF!</definedName>
    <definedName name="名７０１">#REF!</definedName>
    <definedName name="名７０１１">#REF!</definedName>
    <definedName name="名７０２">#REF!</definedName>
    <definedName name="名７０２１">#REF!</definedName>
    <definedName name="名７０３">#REF!</definedName>
    <definedName name="名７０３１">#REF!</definedName>
    <definedName name="名７０４">#REF!</definedName>
    <definedName name="名７０４１">#REF!</definedName>
    <definedName name="名７０５">#REF!</definedName>
    <definedName name="名７０５１">#REF!</definedName>
    <definedName name="名７０６">#REF!</definedName>
    <definedName name="名７０６１">#REF!</definedName>
    <definedName name="名７０７">#REF!</definedName>
    <definedName name="名７０７１">#REF!</definedName>
    <definedName name="名７０８">#REF!</definedName>
    <definedName name="名７０８１">#REF!</definedName>
    <definedName name="名７０９">#REF!</definedName>
    <definedName name="名７０９１">#REF!</definedName>
    <definedName name="名７１０">#REF!</definedName>
    <definedName name="名７１０１">#REF!</definedName>
    <definedName name="名７１１">#REF!</definedName>
    <definedName name="名７１１１">#REF!</definedName>
    <definedName name="名７１２">#REF!</definedName>
    <definedName name="名７１２１">#REF!</definedName>
    <definedName name="名７１３">#REF!</definedName>
    <definedName name="名７１３１">#REF!</definedName>
    <definedName name="名７１４">#REF!</definedName>
    <definedName name="名７１４１">#REF!</definedName>
    <definedName name="名７１５">#REF!</definedName>
    <definedName name="名７１５１">#REF!</definedName>
    <definedName name="名８０１">#REF!</definedName>
    <definedName name="名８０１１">#REF!</definedName>
    <definedName name="名８０２">#REF!</definedName>
    <definedName name="名８０２１">#REF!</definedName>
    <definedName name="名８０３">#REF!</definedName>
    <definedName name="名８０３１">#REF!</definedName>
    <definedName name="名８０４">#REF!</definedName>
    <definedName name="名８０４１">#REF!</definedName>
    <definedName name="名８０５">#REF!</definedName>
    <definedName name="名８０５１">#REF!</definedName>
    <definedName name="名８０６">#REF!</definedName>
    <definedName name="名８０６１">#REF!</definedName>
    <definedName name="名８０７">#REF!</definedName>
    <definedName name="名８０７１">#REF!</definedName>
    <definedName name="名８０８">#REF!</definedName>
    <definedName name="名８０８１">#REF!</definedName>
    <definedName name="名８０９">#REF!</definedName>
    <definedName name="名８０９１">#REF!</definedName>
    <definedName name="名８１０">#REF!</definedName>
    <definedName name="名８１０１">#REF!</definedName>
    <definedName name="名８１１">#REF!</definedName>
    <definedName name="名８１１１">#REF!</definedName>
    <definedName name="名８１２">#REF!</definedName>
    <definedName name="名８１２１">#REF!</definedName>
    <definedName name="名８１３">#REF!</definedName>
    <definedName name="名８１３１">#REF!</definedName>
    <definedName name="名８１４">#REF!</definedName>
    <definedName name="名８１４１">#REF!</definedName>
    <definedName name="名８１５">#REF!</definedName>
    <definedName name="名８１５１">#REF!</definedName>
    <definedName name="名９０１">#REF!</definedName>
    <definedName name="名９０１１">#REF!</definedName>
    <definedName name="名９０２">#REF!</definedName>
    <definedName name="名９０２１">#REF!</definedName>
    <definedName name="名９０３">#REF!</definedName>
    <definedName name="名９０３１">#REF!</definedName>
    <definedName name="名９０４">#REF!</definedName>
    <definedName name="名９０４１">#REF!</definedName>
    <definedName name="名９０５">#REF!</definedName>
    <definedName name="名９０５１">#REF!</definedName>
    <definedName name="名９０６">#REF!</definedName>
    <definedName name="名９０６１">#REF!</definedName>
    <definedName name="名９０７">#REF!</definedName>
    <definedName name="名９０７１">#REF!</definedName>
    <definedName name="名９０８">#REF!</definedName>
    <definedName name="名９０８１">#REF!</definedName>
    <definedName name="名９０９">#REF!</definedName>
    <definedName name="名９０９１">#REF!</definedName>
    <definedName name="名９１０">#REF!</definedName>
    <definedName name="名９１０１">#REF!</definedName>
    <definedName name="名９１１">#REF!</definedName>
    <definedName name="名９１１１">#REF!</definedName>
    <definedName name="名９１２">#REF!</definedName>
    <definedName name="名９１２１">#REF!</definedName>
    <definedName name="名９１３">#REF!</definedName>
    <definedName name="名９１３１">#REF!</definedName>
    <definedName name="名９１４">#REF!</definedName>
    <definedName name="名９１４１">#REF!</definedName>
    <definedName name="名９１５">#REF!</definedName>
    <definedName name="名９１５１">#REF!</definedName>
    <definedName name="名称" localSheetId="2">#REF!</definedName>
    <definedName name="名称" localSheetId="12">#REF!</definedName>
    <definedName name="名称" localSheetId="0">#REF!</definedName>
    <definedName name="名称">#REF!</definedName>
    <definedName name="名称仕様">#REF!</definedName>
    <definedName name="名前" localSheetId="2">#REF!</definedName>
    <definedName name="名前" localSheetId="5">#N/A</definedName>
    <definedName name="名前" localSheetId="0">#REF!</definedName>
    <definedName name="名前">#REF!</definedName>
    <definedName name="名前１" hidden="1">#REF!</definedName>
    <definedName name="名前2" localSheetId="2">#REF!</definedName>
    <definedName name="名前2" localSheetId="12">#REF!</definedName>
    <definedName name="名前2" localSheetId="5">#REF!</definedName>
    <definedName name="名前2" localSheetId="0">#REF!</definedName>
    <definedName name="名前2">#REF!</definedName>
    <definedName name="名前３" hidden="1">#REF!</definedName>
    <definedName name="名前４" hidden="1">#REF!</definedName>
    <definedName name="名前５" hidden="1">#REF!</definedName>
    <definedName name="命名">#REF!</definedName>
    <definedName name="明1">#REF!</definedName>
    <definedName name="明10">#REF!</definedName>
    <definedName name="明11">#REF!</definedName>
    <definedName name="明12">#REF!</definedName>
    <definedName name="明13">#REF!</definedName>
    <definedName name="明14">#REF!</definedName>
    <definedName name="明15">#REF!</definedName>
    <definedName name="明16">#REF!</definedName>
    <definedName name="明17">#REF!</definedName>
    <definedName name="明18">#REF!</definedName>
    <definedName name="明19">#REF!</definedName>
    <definedName name="明2">#REF!</definedName>
    <definedName name="明20">#REF!</definedName>
    <definedName name="明21">#REF!</definedName>
    <definedName name="明22">#REF!</definedName>
    <definedName name="明23">#REF!</definedName>
    <definedName name="明24">#REF!</definedName>
    <definedName name="明25">#REF!</definedName>
    <definedName name="明26">#REF!</definedName>
    <definedName name="明28">#REF!</definedName>
    <definedName name="明29">#REF!</definedName>
    <definedName name="明3">#REF!</definedName>
    <definedName name="明30">#REF!</definedName>
    <definedName name="明32">#REF!</definedName>
    <definedName name="明33">#REF!</definedName>
    <definedName name="明34">#REF!</definedName>
    <definedName name="明36">#REF!</definedName>
    <definedName name="明4">#REF!</definedName>
    <definedName name="明40">#REF!</definedName>
    <definedName name="明41">#REF!</definedName>
    <definedName name="明42">#REF!</definedName>
    <definedName name="明5">#REF!</definedName>
    <definedName name="明59">#REF!</definedName>
    <definedName name="明6">#REF!</definedName>
    <definedName name="明60">#REF!</definedName>
    <definedName name="明61">#REF!</definedName>
    <definedName name="明62">#REF!</definedName>
    <definedName name="明63">#REF!</definedName>
    <definedName name="明64">#REF!</definedName>
    <definedName name="明65">#REF!</definedName>
    <definedName name="明66">#REF!</definedName>
    <definedName name="明67">#REF!</definedName>
    <definedName name="明68">#REF!</definedName>
    <definedName name="明69">#REF!</definedName>
    <definedName name="明7">#REF!</definedName>
    <definedName name="明70">#REF!</definedName>
    <definedName name="明72">#REF!</definedName>
    <definedName name="明75">#REF!</definedName>
    <definedName name="明76">#REF!</definedName>
    <definedName name="明77">#REF!</definedName>
    <definedName name="明78">#REF!</definedName>
    <definedName name="明79">#REF!</definedName>
    <definedName name="明8">#REF!</definedName>
    <definedName name="明80">#REF!</definedName>
    <definedName name="明81">#REF!</definedName>
    <definedName name="明82">#REF!</definedName>
    <definedName name="明83">#REF!</definedName>
    <definedName name="明9">#REF!</definedName>
    <definedName name="明91">#REF!</definedName>
    <definedName name="明92">#REF!</definedName>
    <definedName name="明93">#REF!</definedName>
    <definedName name="明94">#REF!</definedName>
    <definedName name="明95">#REF!</definedName>
    <definedName name="明96">#REF!</definedName>
    <definedName name="明細" localSheetId="9">#REF!</definedName>
    <definedName name="明細">#REF!</definedName>
    <definedName name="明細１">#REF!</definedName>
    <definedName name="明細６" localSheetId="2">#REF!</definedName>
    <definedName name="明細６" localSheetId="12">#REF!</definedName>
    <definedName name="明細６">#REF!</definedName>
    <definedName name="明細７" localSheetId="2">#REF!</definedName>
    <definedName name="明細７" localSheetId="12">#REF!</definedName>
    <definedName name="明細７">#REF!</definedName>
    <definedName name="明細プ0">#REF!</definedName>
    <definedName name="明細プ1">#REF!</definedName>
    <definedName name="明細プ2">#REF!</definedName>
    <definedName name="明細プ3">#REF!</definedName>
    <definedName name="明細プ4">#REF!</definedName>
    <definedName name="明細プ5">#REF!</definedName>
    <definedName name="明細プ6">#REF!</definedName>
    <definedName name="明細プ7">#REF!</definedName>
    <definedName name="明細プ8">#REF!</definedName>
    <definedName name="明細印刷0">#REF!</definedName>
    <definedName name="明細印刷1">#REF!</definedName>
    <definedName name="明細印刷2">#REF!</definedName>
    <definedName name="明細印刷3">#REF!</definedName>
    <definedName name="明細印刷4">#REF!</definedName>
    <definedName name="明細印刷5">#REF!</definedName>
    <definedName name="明細印刷6">#REF!</definedName>
    <definedName name="明細印刷7">#REF!</definedName>
    <definedName name="明細印刷8">#REF!</definedName>
    <definedName name="明細書" localSheetId="2">#REF!</definedName>
    <definedName name="明細書" localSheetId="12">#REF!</definedName>
    <definedName name="明細書" localSheetId="0">#REF!</definedName>
    <definedName name="明細書">#REF!</definedName>
    <definedName name="猛獣" localSheetId="9">#REF!</definedName>
    <definedName name="猛獣">#REF!</definedName>
    <definedName name="木" hidden="1">#REF!</definedName>
    <definedName name="木k">#REF!</definedName>
    <definedName name="木くず" localSheetId="2">#REF!</definedName>
    <definedName name="木くず" localSheetId="12">#REF!</definedName>
    <definedName name="木くず" localSheetId="9">#REF!</definedName>
    <definedName name="木くず" localSheetId="0">#REF!</definedName>
    <definedName name="木くず">#REF!</definedName>
    <definedName name="木工事" localSheetId="2">#REF!</definedName>
    <definedName name="木工事" localSheetId="12">#REF!</definedName>
    <definedName name="木工事" localSheetId="5">#N/A</definedName>
    <definedName name="木工事">#REF!</definedName>
    <definedName name="木工事変">#REF!</definedName>
    <definedName name="木材積算１" localSheetId="2">#REF!</definedName>
    <definedName name="木材積算１" localSheetId="12">#REF!</definedName>
    <definedName name="木材積算１" localSheetId="5">#REF!</definedName>
    <definedName name="木材積算１">#REF!</definedName>
    <definedName name="木材積算２" localSheetId="2">#REF!</definedName>
    <definedName name="木材積算２" localSheetId="12">#REF!</definedName>
    <definedName name="木材積算２" localSheetId="5">#REF!</definedName>
    <definedName name="木材積算２">#REF!</definedName>
    <definedName name="木製建具工" localSheetId="2">#REF!</definedName>
    <definedName name="木製建具工" localSheetId="12">#REF!</definedName>
    <definedName name="木製建具工" localSheetId="9">#REF!</definedName>
    <definedName name="木製建具工">#REF!</definedName>
    <definedName name="木製建具工事" localSheetId="2">#REF!</definedName>
    <definedName name="木製建具工事" localSheetId="12">#REF!</definedName>
    <definedName name="木製建具工事" localSheetId="5">#N/A</definedName>
    <definedName name="木製建具工事">#REF!</definedName>
    <definedName name="木製建具工事変">#REF!</definedName>
    <definedName name="木内装ｋ">#REF!</definedName>
    <definedName name="木矢板２ｍ以下">#REF!</definedName>
    <definedName name="木矢板２ｍ以下の出所">#REF!</definedName>
    <definedName name="木矢板２ｍ以上">#REF!</definedName>
    <definedName name="木矢板２ｍ以上の出所">#REF!</definedName>
    <definedName name="目１">#REF!</definedName>
    <definedName name="目２">#REF!</definedName>
    <definedName name="目３">#REF!</definedName>
    <definedName name="目４">#REF!</definedName>
    <definedName name="目次" localSheetId="2">#REF!</definedName>
    <definedName name="目次">#REF!</definedName>
    <definedName name="問い合せ">#REF!</definedName>
    <definedName name="門扉" localSheetId="2">#REF!</definedName>
    <definedName name="門扉" localSheetId="12">#REF!</definedName>
    <definedName name="門扉">#REF!</definedName>
    <definedName name="野" hidden="1">{#N/A,#N/A,TRUE,"本工事費内訳表";#N/A,#N/A,TRUE,"A";#N/A,#N/A,TRUE,"B"}</definedName>
    <definedName name="矢板損料_1.8m">#REF!</definedName>
    <definedName name="矢板損料_2.1m">#REF!</definedName>
    <definedName name="矢板損料_2.4m">#REF!</definedName>
    <definedName name="矢板損料_2.7m">#REF!</definedName>
    <definedName name="役務" hidden="1">#REF!</definedName>
    <definedName name="役務作業" hidden="1">#REF!</definedName>
    <definedName name="役務費" localSheetId="2">#REF!</definedName>
    <definedName name="役務費" localSheetId="12">#REF!</definedName>
    <definedName name="役務費">#REF!</definedName>
    <definedName name="薬液注入工" localSheetId="2">#REF!</definedName>
    <definedName name="薬液注入工" localSheetId="12">#REF!</definedName>
    <definedName name="薬液注入工">#REF!</definedName>
    <definedName name="油">#REF!</definedName>
    <definedName name="油川" localSheetId="2" hidden="1">{"'内訳書'!$A$1:$O$28"}</definedName>
    <definedName name="油川" localSheetId="12" hidden="1">{"'内訳書'!$A$1:$O$28"}</definedName>
    <definedName name="油川" localSheetId="5" hidden="1">{"'内訳書'!$A$1:$O$28"}</definedName>
    <definedName name="油川" localSheetId="0" hidden="1">{"'内訳書'!$A$1:$O$28"}</definedName>
    <definedName name="油川" hidden="1">{"'内訳書'!$A$1:$O$28"}</definedName>
    <definedName name="油通気">#REF!</definedName>
    <definedName name="輸送１" localSheetId="2">#REF!</definedName>
    <definedName name="輸送１" localSheetId="12">#REF!</definedName>
    <definedName name="輸送１">#REF!</definedName>
    <definedName name="輸送費" localSheetId="2">#REF!</definedName>
    <definedName name="輸送費" localSheetId="12">#REF!</definedName>
    <definedName name="輸送費">#REF!</definedName>
    <definedName name="輸送費２" hidden="1">#REF!</definedName>
    <definedName name="輸送費E" localSheetId="2">#REF!</definedName>
    <definedName name="輸送費E" localSheetId="12">#REF!</definedName>
    <definedName name="輸送費E">#REF!</definedName>
    <definedName name="輸送費M" localSheetId="2">#REF!</definedName>
    <definedName name="輸送費M" localSheetId="12">#REF!</definedName>
    <definedName name="輸送費M">#REF!</definedName>
    <definedName name="有筋・1㎡以下">#REF!</definedName>
    <definedName name="有筋Ｃｏ廃材持込料">#REF!</definedName>
    <definedName name="有筋Ｃｏ廃材持込料の出所">#REF!</definedName>
    <definedName name="有筋コンクリート廃材持込料新">#REF!</definedName>
    <definedName name="有筋コンクリート廃材持込料新の出所">#REF!</definedName>
    <definedName name="有効桁１" localSheetId="2">#REF!</definedName>
    <definedName name="有効桁１">#REF!</definedName>
    <definedName name="有効桁２" localSheetId="2">#REF!</definedName>
    <definedName name="有効桁２" localSheetId="5">#REF!</definedName>
    <definedName name="有効桁２">#REF!</definedName>
    <definedName name="誘導" hidden="1">{"'電灯ｺﾝｾﾝﾄ'!$C$88"}</definedName>
    <definedName name="誘導支援">#REF!</definedName>
    <definedName name="誘導放送設備" hidden="1">{"'電灯ｺﾝｾﾝﾄ'!$C$88"}</definedName>
    <definedName name="融雪" localSheetId="9">#REF!</definedName>
    <definedName name="融雪">#REF!</definedName>
    <definedName name="融雪用電源設備工事">#REF!</definedName>
    <definedName name="予算額">#REF!</definedName>
    <definedName name="予算見積概要書">#REF!</definedName>
    <definedName name="予定価格積算書">#REF!</definedName>
    <definedName name="予定表原稿コピー元" localSheetId="2">#REF!</definedName>
    <definedName name="予定表原稿コピー元" localSheetId="12">#REF!</definedName>
    <definedName name="予定表原稿コピー元">#REF!</definedName>
    <definedName name="予定表原稿ｺﾋﾟｰ先" localSheetId="2">#REF!</definedName>
    <definedName name="予定表原稿ｺﾋﾟｰ先" localSheetId="12">#REF!</definedName>
    <definedName name="予定表原稿ｺﾋﾟｰ先">#REF!</definedName>
    <definedName name="予定表原稿公所番号コピー先" localSheetId="2">#REF!</definedName>
    <definedName name="予定表原稿公所番号コピー先" localSheetId="12">#REF!</definedName>
    <definedName name="予定表原稿公所番号コピー先">#REF!</definedName>
    <definedName name="予備" hidden="1">#REF!</definedName>
    <definedName name="予備1">#REF!</definedName>
    <definedName name="予備Ｇ">#REF!</definedName>
    <definedName name="予備ｹﾞｰﾄ機械単体費">#REF!</definedName>
    <definedName name="予備洪水戸当り">#REF!</definedName>
    <definedName name="容積" localSheetId="9">#REF!</definedName>
    <definedName name="容積">#REF!</definedName>
    <definedName name="容積割増" localSheetId="9">#REF!</definedName>
    <definedName name="容積割増">#REF!</definedName>
    <definedName name="容積重量">#REF!</definedName>
    <definedName name="容積品">#REF!</definedName>
    <definedName name="容積品１">#REF!</definedName>
    <definedName name="容積品２">#REF!</definedName>
    <definedName name="容量">#REF!</definedName>
    <definedName name="容量品" localSheetId="9">#REF!</definedName>
    <definedName name="容量品">#REF!</definedName>
    <definedName name="様式1">#REF!</definedName>
    <definedName name="溶250" localSheetId="2">#REF!</definedName>
    <definedName name="溶250" localSheetId="12">#REF!</definedName>
    <definedName name="溶250">#REF!</definedName>
    <definedName name="溶接">#REF!</definedName>
    <definedName name="溶接工" localSheetId="2">#REF!</definedName>
    <definedName name="溶接工" localSheetId="12">#REF!</definedName>
    <definedName name="溶接工" localSheetId="9">#REF!</definedName>
    <definedName name="溶接工">#REF!</definedName>
    <definedName name="溶接工_11" localSheetId="2">#REF!</definedName>
    <definedName name="溶接工_11" localSheetId="12">#REF!</definedName>
    <definedName name="溶接工_11">#REF!</definedName>
    <definedName name="溶接工_12" localSheetId="2">#REF!</definedName>
    <definedName name="溶接工_12" localSheetId="12">#REF!</definedName>
    <definedName name="溶接工_12">#REF!</definedName>
    <definedName name="溶接工_13" localSheetId="2">#REF!</definedName>
    <definedName name="溶接工_13" localSheetId="12">#REF!</definedName>
    <definedName name="溶接工_13">#REF!</definedName>
    <definedName name="溶接工_4" localSheetId="2">#REF!</definedName>
    <definedName name="溶接工_4" localSheetId="12">#REF!</definedName>
    <definedName name="溶接工_4">#REF!</definedName>
    <definedName name="溶接参照">#REF!</definedName>
    <definedName name="溶接棒" localSheetId="2">#REF!</definedName>
    <definedName name="溶接棒" localSheetId="12">#REF!</definedName>
    <definedName name="溶接棒">#REF!</definedName>
    <definedName name="溶接棒_11" localSheetId="2">#REF!</definedName>
    <definedName name="溶接棒_11" localSheetId="12">#REF!</definedName>
    <definedName name="溶接棒_11">#REF!</definedName>
    <definedName name="溶接棒_12" localSheetId="2">#REF!</definedName>
    <definedName name="溶接棒_12" localSheetId="12">#REF!</definedName>
    <definedName name="溶接棒_12">#REF!</definedName>
    <definedName name="溶接棒_13" localSheetId="2">#REF!</definedName>
    <definedName name="溶接棒_13" localSheetId="12">#REF!</definedName>
    <definedName name="溶接棒_13">#REF!</definedName>
    <definedName name="溶接棒_4" localSheetId="2">#REF!</definedName>
    <definedName name="溶接棒_4" localSheetId="12">#REF!</definedName>
    <definedName name="溶接棒_4">#REF!</definedName>
    <definedName name="用紙">#REF!</definedName>
    <definedName name="用途" localSheetId="9">#REF!</definedName>
    <definedName name="用途">#REF!</definedName>
    <definedName name="用途一部">#REF!</definedName>
    <definedName name="養生">#REF!</definedName>
    <definedName name="養生幼稚園" localSheetId="2">#REF!</definedName>
    <definedName name="養生幼稚園" localSheetId="12">#REF!</definedName>
    <definedName name="養生幼稚園">#REF!</definedName>
    <definedName name="利活D">#REF!</definedName>
    <definedName name="理学部さく井設">#REF!</definedName>
    <definedName name="理学部屋外設備">#REF!</definedName>
    <definedName name="理事_技師長">#REF!</definedName>
    <definedName name="理事・技師長" localSheetId="2">#REF!</definedName>
    <definedName name="理事・技師長" localSheetId="12">#REF!</definedName>
    <definedName name="理事・技師長" localSheetId="9">#REF!</definedName>
    <definedName name="理事・技師長">#REF!</definedName>
    <definedName name="陸上輸送">#REF!</definedName>
    <definedName name="率１">#REF!</definedName>
    <definedName name="率２">#REF!</definedName>
    <definedName name="率３">#REF!</definedName>
    <definedName name="率A">#REF!</definedName>
    <definedName name="率B">#REF!</definedName>
    <definedName name="率C">#REF!</definedName>
    <definedName name="率XM" localSheetId="2">#REF!</definedName>
    <definedName name="率XM" localSheetId="12">#REF!</definedName>
    <definedName name="率XM" localSheetId="0">#REF!</definedName>
    <definedName name="率XM">#REF!</definedName>
    <definedName name="率XO" localSheetId="2">#REF!</definedName>
    <definedName name="率XO" localSheetId="12">#REF!</definedName>
    <definedName name="率XO">#REF!</definedName>
    <definedName name="率XP" localSheetId="2">#REF!</definedName>
    <definedName name="率XP" localSheetId="12">#REF!</definedName>
    <definedName name="率XP">#REF!</definedName>
    <definedName name="率運搬費">#REF!</definedName>
    <definedName name="率対象外" localSheetId="2">#REF!</definedName>
    <definedName name="率対象外" localSheetId="12">#REF!</definedName>
    <definedName name="率対象外">#REF!</definedName>
    <definedName name="立会人">#REF!</definedName>
    <definedName name="立坑数量総括表" hidden="1">{#N/A,#N/A,FALSE,"土量集計";#N/A,#N/A,FALSE,"ＰＡ土量";#N/A,#N/A,FALSE,"ＩＣ土量";#N/A,#N/A,FALSE,"Ｂ区間土量";#N/A,#N/A,FALSE,"法面集計";#N/A,#N/A,FALSE,"ＰＡ法面";#N/A,#N/A,FALSE,"ＩＣ法面";#N/A,#N/A,FALSE,"Ｂ区間法面"}</definedName>
    <definedName name="立木">#REF!</definedName>
    <definedName name="流し台改修工事">#REF!</definedName>
    <definedName name="流入ゲート" localSheetId="2">#REF!</definedName>
    <definedName name="流入ゲート" localSheetId="12">#REF!</definedName>
    <definedName name="流入ゲート">#REF!</definedName>
    <definedName name="流量表">#REF!</definedName>
    <definedName name="流量表２">#REF!</definedName>
    <definedName name="流量表３">#REF!</definedName>
    <definedName name="流量表４">#REF!</definedName>
    <definedName name="粒調砕石">#REF!</definedName>
    <definedName name="粒調砕石Mｰ30" localSheetId="2">#REF!</definedName>
    <definedName name="粒調砕石Mｰ30" localSheetId="12">#REF!</definedName>
    <definedName name="粒調砕石Mｰ30">#REF!</definedName>
    <definedName name="粒調砕石Mｰ30_11" localSheetId="2">#REF!</definedName>
    <definedName name="粒調砕石Mｰ30_11" localSheetId="12">#REF!</definedName>
    <definedName name="粒調砕石Mｰ30_11">#REF!</definedName>
    <definedName name="粒調砕石Mｰ30_12" localSheetId="2">#REF!</definedName>
    <definedName name="粒調砕石Mｰ30_12" localSheetId="12">#REF!</definedName>
    <definedName name="粒調砕石Mｰ30_12">#REF!</definedName>
    <definedName name="粒調砕石Mｰ30_13" localSheetId="2">#REF!</definedName>
    <definedName name="粒調砕石Mｰ30_13" localSheetId="12">#REF!</definedName>
    <definedName name="粒調砕石Mｰ30_13">#REF!</definedName>
    <definedName name="粒調砕石Mｰ30_4" localSheetId="2">#REF!</definedName>
    <definedName name="粒調砕石Mｰ30_4" localSheetId="12">#REF!</definedName>
    <definedName name="粒調砕石Mｰ30_4">#REF!</definedName>
    <definedName name="粒調砕石の出所">#REF!</definedName>
    <definedName name="旅費算出書">#REF!</definedName>
    <definedName name="量水">#REF!</definedName>
    <definedName name="量水器">#REF!</definedName>
    <definedName name="例3">#REF!</definedName>
    <definedName name="冷温水">#REF!</definedName>
    <definedName name="冷却水">#REF!</definedName>
    <definedName name="冷水">#REF!</definedName>
    <definedName name="冷暖房">#REF!</definedName>
    <definedName name="冷媒">#REF!</definedName>
    <definedName name="冷媒2" localSheetId="9">#REF!</definedName>
    <definedName name="冷媒2">#REF!</definedName>
    <definedName name="冷媒管・冷媒用銅管" localSheetId="9">#REF!</definedName>
    <definedName name="冷媒管・冷媒用銅管">#REF!</definedName>
    <definedName name="列数">#REF!</definedName>
    <definedName name="列数E">#REF!</definedName>
    <definedName name="列非表1" localSheetId="9">#REF!</definedName>
    <definedName name="列非表1">#REF!</definedName>
    <definedName name="列非表2" localSheetId="9">#REF!</definedName>
    <definedName name="列非表2">#REF!</definedName>
    <definedName name="列幅" localSheetId="2">#REF!</definedName>
    <definedName name="列幅" localSheetId="0">#REF!</definedName>
    <definedName name="列幅">#REF!</definedName>
    <definedName name="列幅ﾒﾓ">#REF!</definedName>
    <definedName name="列名SUB">#REF!</definedName>
    <definedName name="連続再入力">#REF!</definedName>
    <definedName name="連続入力">#REF!</definedName>
    <definedName name="連続入力終">#REF!</definedName>
    <definedName name="連続頁">#REF!</definedName>
    <definedName name="連絡線">#REF!</definedName>
    <definedName name="路">#N/A</definedName>
    <definedName name="路床砕石" localSheetId="2">#REF!</definedName>
    <definedName name="路床砕石" localSheetId="12">#REF!</definedName>
    <definedName name="路床砕石" localSheetId="0">#REF!</definedName>
    <definedName name="路床砕石">#REF!</definedName>
    <definedName name="路床砕石_11" localSheetId="2">#REF!</definedName>
    <definedName name="路床砕石_11" localSheetId="12">#REF!</definedName>
    <definedName name="路床砕石_11">#REF!</definedName>
    <definedName name="路床砕石_12" localSheetId="2">#REF!</definedName>
    <definedName name="路床砕石_12" localSheetId="12">#REF!</definedName>
    <definedName name="路床砕石_12">#REF!</definedName>
    <definedName name="路床砕石_13" localSheetId="2">#REF!</definedName>
    <definedName name="路床砕石_13" localSheetId="12">#REF!</definedName>
    <definedName name="路床砕石_13">#REF!</definedName>
    <definedName name="路床砕石_4" localSheetId="2">#REF!</definedName>
    <definedName name="路床砕石_4" localSheetId="12">#REF!</definedName>
    <definedName name="路床砕石_4">#REF!</definedName>
    <definedName name="路線番号">#REF!</definedName>
    <definedName name="路盤厚">#REF!</definedName>
    <definedName name="路盤厚2">#REF!</definedName>
    <definedName name="路盤工１５">#REF!</definedName>
    <definedName name="路盤工１５の番号">#REF!</definedName>
    <definedName name="路面清掃車">#REF!</definedName>
    <definedName name="路面清掃車供用日損料">#REF!</definedName>
    <definedName name="路面清掃車供用日損料の出所">#REF!</definedName>
    <definedName name="路面切削機供用日損料">#REF!</definedName>
    <definedName name="路面切削機供用日損料の出所">#REF!</definedName>
    <definedName name="露止h">#REF!</definedName>
    <definedName name="露止v">#REF!</definedName>
    <definedName name="露出ｽｲｯﾁﾎﾞｯｸｽ" localSheetId="9">#REF!</definedName>
    <definedName name="露出ｽｲｯﾁﾎﾞｯｸｽ">#REF!</definedName>
    <definedName name="露出モジュラ">#REF!</definedName>
    <definedName name="露分h">#REF!</definedName>
    <definedName name="露分v">#REF!</definedName>
    <definedName name="労務" localSheetId="2" hidden="1">{"'内訳書'!$A$1:$O$28"}</definedName>
    <definedName name="労務" localSheetId="12" hidden="1">{"'内訳書'!$A$1:$O$28"}</definedName>
    <definedName name="労務" localSheetId="5" hidden="1">{"'内訳書'!$A$1:$O$28"}</definedName>
    <definedName name="労務" localSheetId="0" hidden="1">{"'内訳書'!$A$1:$O$28"}</definedName>
    <definedName name="労務" hidden="1">{"'内訳書'!$A$1:$O$28"}</definedName>
    <definedName name="労務１">#REF!</definedName>
    <definedName name="労務２">#REF!</definedName>
    <definedName name="労務３">#REF!</definedName>
    <definedName name="労務原価">#REF!</definedName>
    <definedName name="労務者輸送費">#REF!</definedName>
    <definedName name="労務単価" localSheetId="2">#REF!</definedName>
    <definedName name="労務単価" localSheetId="9">#REF!</definedName>
    <definedName name="労務単価" localSheetId="5">#N/A</definedName>
    <definedName name="労務単価">#REF!</definedName>
    <definedName name="労務単価電工" localSheetId="9">#REF!</definedName>
    <definedName name="労務単価電工">#REF!</definedName>
    <definedName name="労務単価入力欄" localSheetId="2">#REF!</definedName>
    <definedName name="労務単価入力欄">#REF!</definedName>
    <definedName name="労務単価表">#REF!</definedName>
    <definedName name="労務単価普通" localSheetId="9">#REF!</definedName>
    <definedName name="労務単価普通">#REF!</definedName>
    <definedName name="労務搬入">#REF!</definedName>
    <definedName name="労務費" localSheetId="2">#REF!</definedName>
    <definedName name="労務費" localSheetId="12">#REF!</definedName>
    <definedName name="労務費" localSheetId="9">#REF!</definedName>
    <definedName name="労務費">#REF!</definedName>
    <definedName name="労務費_11" localSheetId="2">#REF!</definedName>
    <definedName name="労務費_11" localSheetId="12">#REF!</definedName>
    <definedName name="労務費_11">#REF!</definedName>
    <definedName name="労務費_12" localSheetId="2">#REF!</definedName>
    <definedName name="労務費_12" localSheetId="12">#REF!</definedName>
    <definedName name="労務費_12">#REF!</definedName>
    <definedName name="労務費_13" localSheetId="2">#REF!</definedName>
    <definedName name="労務費_13" localSheetId="12">#REF!</definedName>
    <definedName name="労務費_13">#REF!</definedName>
    <definedName name="労務費印刷">#REF!</definedName>
    <definedName name="労務費計" localSheetId="2">#REF!</definedName>
    <definedName name="労務費計" localSheetId="12">#REF!</definedName>
    <definedName name="労務費計">#REF!</definedName>
    <definedName name="労務費小額">#REF!</definedName>
    <definedName name="労務表1">#REF!</definedName>
    <definedName name="労務表2">#REF!</definedName>
    <definedName name="労務表3">#REF!</definedName>
    <definedName name="労務表4">#REF!</definedName>
    <definedName name="労務表5">#REF!</definedName>
    <definedName name="廊下">#REF!</definedName>
    <definedName name="和田" hidden="1">{#N/A,#N/A,FALSE,"整地工　１";#N/A,#N/A,FALSE,"整地工　２";#N/A,#N/A,FALSE,"整地工　３";#N/A,#N/A,FALSE,"整地工　４";#N/A,#N/A,FALSE,"整地工　５";#N/A,#N/A,FALSE,"道路工　１";#N/A,#N/A,FALSE,"道路工　２";#N/A,#N/A,FALSE,"道路工　３";#N/A,#N/A,FALSE,"道路工　４";#N/A,#N/A,FALSE,"道路工　５";#N/A,#N/A,FALSE,"舗装工他"}</definedName>
    <definedName name="枠" localSheetId="2">#REF!</definedName>
    <definedName name="枠" localSheetId="12">#REF!</definedName>
    <definedName name="枠" localSheetId="0">#REF!</definedName>
    <definedName name="枠">#REF!</definedName>
    <definedName name="枠Ⅰ">#REF!</definedName>
    <definedName name="枠Ⅱ">#REF!</definedName>
    <definedName name="枠均し">#REF!</definedName>
    <definedName name="枠鉄">#REF!</definedName>
    <definedName name="枠無">#REF!</definedName>
    <definedName name="斫り工" localSheetId="2">#REF!</definedName>
    <definedName name="斫り工" localSheetId="12">#REF!</definedName>
    <definedName name="斫り工" localSheetId="9">#REF!</definedName>
    <definedName name="斫り工" localSheetId="0">#REF!</definedName>
    <definedName name="斫り工">#REF!</definedName>
    <definedName name="礫質土及び粘性土" localSheetId="2">#REF!</definedName>
    <definedName name="礫質土及び粘性土" localSheetId="12">#REF!</definedName>
    <definedName name="礫質土及び粘性土" localSheetId="5">#N/A</definedName>
    <definedName name="礫質土及び粘性土">#REF!</definedName>
    <definedName name="ーR" localSheetId="9">#REF!</definedName>
    <definedName name="ーR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388" l="1"/>
  <c r="I131" i="388"/>
  <c r="A6" i="338"/>
  <c r="G1705" i="342" l="1"/>
  <c r="G1691" i="342"/>
  <c r="G1610" i="342"/>
  <c r="G1611" i="342"/>
  <c r="G1609" i="342"/>
  <c r="G1571" i="342"/>
  <c r="G1572" i="342"/>
  <c r="G1570" i="342"/>
  <c r="G1484" i="342"/>
  <c r="G1483" i="342"/>
  <c r="G1406" i="342"/>
  <c r="G1404" i="342"/>
  <c r="G1403" i="342"/>
  <c r="G30" i="342"/>
  <c r="G706" i="342"/>
  <c r="G705" i="342"/>
  <c r="G1181" i="342"/>
  <c r="G1180" i="342"/>
  <c r="G1294" i="342"/>
  <c r="G1295" i="342"/>
  <c r="G1293" i="342"/>
  <c r="G1259" i="342"/>
  <c r="G1260" i="342"/>
  <c r="G1261" i="342"/>
  <c r="G1258" i="342"/>
  <c r="G1205" i="342"/>
  <c r="G1105" i="342"/>
  <c r="G1080" i="342"/>
  <c r="G1055" i="342"/>
  <c r="G1032" i="342"/>
  <c r="G1033" i="342"/>
  <c r="G1034" i="342"/>
  <c r="G1035" i="342"/>
  <c r="G1036" i="342"/>
  <c r="G1031" i="342"/>
  <c r="G1029" i="342"/>
  <c r="G687" i="342"/>
  <c r="G688" i="342"/>
  <c r="G689" i="342"/>
  <c r="G690" i="342"/>
  <c r="G691" i="342"/>
  <c r="G686" i="342"/>
  <c r="G574" i="342"/>
  <c r="G619" i="342"/>
  <c r="G620" i="342"/>
  <c r="G621" i="342"/>
  <c r="G622" i="342"/>
  <c r="G618" i="342"/>
  <c r="G469" i="342"/>
  <c r="G468" i="342"/>
  <c r="D116" i="388" l="1"/>
  <c r="D115" i="388"/>
  <c r="D114" i="388"/>
  <c r="D112" i="388"/>
  <c r="D111" i="388"/>
  <c r="D110" i="388"/>
  <c r="D109" i="388"/>
  <c r="D108" i="388"/>
  <c r="D107" i="388"/>
  <c r="D106" i="388"/>
  <c r="I91" i="388"/>
  <c r="I90" i="388"/>
  <c r="J67" i="388"/>
  <c r="D66" i="388"/>
  <c r="D65" i="388"/>
  <c r="D64" i="388"/>
  <c r="D62" i="388"/>
  <c r="D61" i="388"/>
  <c r="D60" i="388"/>
  <c r="D59" i="388"/>
  <c r="D58" i="388"/>
  <c r="D57" i="388"/>
  <c r="D56" i="388"/>
  <c r="I49" i="388"/>
  <c r="I45" i="388"/>
  <c r="I89" i="388"/>
  <c r="I80" i="388"/>
  <c r="I81" i="388" l="1"/>
  <c r="I85" i="388"/>
  <c r="I84" i="388"/>
  <c r="I87" i="388"/>
  <c r="I79" i="388" l="1"/>
  <c r="I83" i="388"/>
  <c r="I82" i="388"/>
  <c r="B1628" i="342" l="1"/>
  <c r="B1578" i="342"/>
  <c r="B1303" i="342"/>
  <c r="B1503" i="342"/>
  <c r="A1628" i="342" l="1"/>
  <c r="A1578" i="342"/>
  <c r="A1503" i="342"/>
  <c r="A1303" i="342"/>
  <c r="A1128" i="342"/>
  <c r="A1178" i="342"/>
  <c r="B1178" i="342" l="1"/>
  <c r="B1128" i="342"/>
  <c r="G1689" i="342"/>
  <c r="G1682" i="342"/>
  <c r="G1681" i="342"/>
  <c r="G1662" i="342"/>
  <c r="G1659" i="342"/>
  <c r="G1658" i="342"/>
  <c r="G1657" i="342"/>
  <c r="G1656" i="342"/>
  <c r="G1606" i="342"/>
  <c r="G1604" i="342"/>
  <c r="G1603" i="342"/>
  <c r="G1602" i="342"/>
  <c r="G1601" i="342"/>
  <c r="G1600" i="342"/>
  <c r="G1568" i="342"/>
  <c r="G1567" i="342"/>
  <c r="G1566" i="342"/>
  <c r="G1565" i="342"/>
  <c r="G1564" i="342"/>
  <c r="G1563" i="342"/>
  <c r="G1562" i="342"/>
  <c r="G1561" i="342"/>
  <c r="G1560" i="342"/>
  <c r="G1559" i="342"/>
  <c r="G1558" i="342"/>
  <c r="G1557" i="342"/>
  <c r="G1556" i="342"/>
  <c r="G1554" i="342"/>
  <c r="G1551" i="342"/>
  <c r="G1550" i="342"/>
  <c r="G1549" i="342"/>
  <c r="G1548" i="342"/>
  <c r="G1547" i="342"/>
  <c r="G1546" i="342"/>
  <c r="G1545" i="342"/>
  <c r="G1544" i="342"/>
  <c r="G1481" i="342"/>
  <c r="G1480" i="342"/>
  <c r="G1479" i="342"/>
  <c r="G1450" i="342"/>
  <c r="G1449" i="342"/>
  <c r="G1448" i="342"/>
  <c r="G1446" i="342"/>
  <c r="G1443" i="342"/>
  <c r="G1442" i="342"/>
  <c r="G1439" i="342"/>
  <c r="G1437" i="342"/>
  <c r="G1399" i="342"/>
  <c r="G1398" i="342"/>
  <c r="G1397" i="342"/>
  <c r="G1396" i="342"/>
  <c r="G1394" i="342"/>
  <c r="G1393" i="342"/>
  <c r="G1392" i="342"/>
  <c r="G1391" i="342"/>
  <c r="G1390" i="342"/>
  <c r="G1388" i="342"/>
  <c r="G1386" i="342"/>
  <c r="G1385" i="342"/>
  <c r="G1382" i="342"/>
  <c r="G1379" i="342"/>
  <c r="G1375" i="342"/>
  <c r="G1374" i="342"/>
  <c r="G1373" i="342"/>
  <c r="G1372" i="342"/>
  <c r="G1371" i="342"/>
  <c r="G1370" i="342"/>
  <c r="G1369" i="342"/>
  <c r="G1367" i="342"/>
  <c r="G1366" i="342"/>
  <c r="G1365" i="342"/>
  <c r="G1364" i="342"/>
  <c r="G1363" i="342"/>
  <c r="G1360" i="342"/>
  <c r="G1359" i="342"/>
  <c r="G1358" i="342"/>
  <c r="G1357" i="342"/>
  <c r="G1356" i="342"/>
  <c r="G1355" i="342"/>
  <c r="G1354" i="342"/>
  <c r="G1353" i="342"/>
  <c r="G1352" i="342"/>
  <c r="G1351" i="342"/>
  <c r="G1349" i="342"/>
  <c r="G1348" i="342"/>
  <c r="G1347" i="342"/>
  <c r="G1346" i="342"/>
  <c r="G1345" i="342"/>
  <c r="G1344" i="342"/>
  <c r="G1343" i="342"/>
  <c r="G1342" i="342"/>
  <c r="G1341" i="342"/>
  <c r="G1340" i="342"/>
  <c r="G1338" i="342"/>
  <c r="G1337" i="342"/>
  <c r="G1336" i="342"/>
  <c r="G1335" i="342"/>
  <c r="G1291" i="342"/>
  <c r="G1290" i="342"/>
  <c r="G1289" i="342"/>
  <c r="G1288" i="342"/>
  <c r="G1287" i="342"/>
  <c r="G1286" i="342"/>
  <c r="G1285" i="342"/>
  <c r="G1256" i="342"/>
  <c r="G1255" i="342"/>
  <c r="G1254" i="342"/>
  <c r="G1252" i="342"/>
  <c r="G1251" i="342"/>
  <c r="G1250" i="342"/>
  <c r="G1249" i="342"/>
  <c r="G1248" i="342"/>
  <c r="G1247" i="342"/>
  <c r="G1246" i="342"/>
  <c r="G1245" i="342"/>
  <c r="G1244" i="342"/>
  <c r="G1243" i="342"/>
  <c r="G1242" i="342"/>
  <c r="G1241" i="342"/>
  <c r="G1240" i="342"/>
  <c r="G1239" i="342"/>
  <c r="G1238" i="342"/>
  <c r="G1237" i="342"/>
  <c r="G1236" i="342"/>
  <c r="G1235" i="342"/>
  <c r="G1233" i="342"/>
  <c r="G1232" i="342"/>
  <c r="G1231" i="342"/>
  <c r="G1230" i="342"/>
  <c r="G1229" i="342"/>
  <c r="G1228" i="342"/>
  <c r="G1227" i="342"/>
  <c r="G1226" i="342"/>
  <c r="G1225" i="342"/>
  <c r="G1224" i="342"/>
  <c r="G1223" i="342"/>
  <c r="G1222" i="342"/>
  <c r="G1221" i="342"/>
  <c r="G1220" i="342"/>
  <c r="B1103" i="342"/>
  <c r="A1103" i="342"/>
  <c r="B1053" i="342"/>
  <c r="A1053" i="342"/>
  <c r="B1078" i="342"/>
  <c r="A1078" i="342"/>
  <c r="B1703" i="342"/>
  <c r="A1703" i="342"/>
  <c r="G664" i="342"/>
  <c r="G665" i="342"/>
  <c r="G1666" i="342" l="1"/>
  <c r="G1614" i="342"/>
  <c r="G1612" i="342"/>
  <c r="G1664" i="342"/>
  <c r="G1101" i="342" l="1"/>
  <c r="G8" i="342" s="1"/>
  <c r="Q8" i="342" s="1"/>
  <c r="G575" i="342"/>
  <c r="G576" i="342"/>
  <c r="G577" i="342"/>
  <c r="G578" i="342"/>
  <c r="G579" i="342"/>
  <c r="G580" i="342"/>
  <c r="G581" i="342"/>
  <c r="G582" i="342"/>
  <c r="G583" i="342"/>
  <c r="G584" i="342"/>
  <c r="G587" i="342"/>
  <c r="G592" i="342"/>
  <c r="G593" i="342"/>
  <c r="G594" i="342"/>
  <c r="G604" i="342"/>
  <c r="G605" i="342"/>
  <c r="G606" i="342"/>
  <c r="G607" i="342"/>
  <c r="G608" i="342"/>
  <c r="G610" i="342"/>
  <c r="G611" i="342"/>
  <c r="G612" i="342"/>
  <c r="G613" i="342"/>
  <c r="G614" i="342"/>
  <c r="G615" i="342"/>
  <c r="G616" i="342"/>
  <c r="G545" i="342"/>
  <c r="G546" i="342"/>
  <c r="G544" i="342"/>
  <c r="G541" i="342"/>
  <c r="G542" i="342"/>
  <c r="G543" i="342"/>
  <c r="G571" i="342"/>
  <c r="G570" i="342"/>
  <c r="G569" i="342"/>
  <c r="G568" i="342"/>
  <c r="G567" i="342"/>
  <c r="G564" i="342"/>
  <c r="G563" i="342"/>
  <c r="G562" i="342"/>
  <c r="G561" i="342"/>
  <c r="G560" i="342"/>
  <c r="G559" i="342"/>
  <c r="G556" i="342"/>
  <c r="G555" i="342"/>
  <c r="G554" i="342"/>
  <c r="G553" i="342"/>
  <c r="G552" i="342"/>
  <c r="G551" i="342"/>
  <c r="G550" i="342"/>
  <c r="G549" i="342"/>
  <c r="G540" i="342"/>
  <c r="G539" i="342"/>
  <c r="G537" i="342"/>
  <c r="G538" i="342"/>
  <c r="G499" i="342"/>
  <c r="G500" i="342"/>
  <c r="G503" i="342"/>
  <c r="G504" i="342"/>
  <c r="G505" i="342"/>
  <c r="G506" i="342"/>
  <c r="G507" i="342"/>
  <c r="G508" i="342"/>
  <c r="G509" i="342"/>
  <c r="G510" i="342"/>
  <c r="G511" i="342"/>
  <c r="G512" i="342"/>
  <c r="G513" i="342"/>
  <c r="G514" i="342"/>
  <c r="G515" i="342"/>
  <c r="G516" i="342"/>
  <c r="G517" i="342"/>
  <c r="G498" i="342"/>
  <c r="G497" i="342"/>
  <c r="B1678" i="342"/>
  <c r="B1653" i="342"/>
  <c r="A1653" i="342"/>
  <c r="G535" i="342"/>
  <c r="G536" i="342"/>
  <c r="G494" i="342"/>
  <c r="G495" i="342"/>
  <c r="G496" i="342"/>
  <c r="G525" i="342"/>
  <c r="G526" i="342"/>
  <c r="G527" i="342"/>
  <c r="G528" i="342"/>
  <c r="G529" i="342"/>
  <c r="G530" i="342"/>
  <c r="G531" i="342"/>
  <c r="G532" i="342"/>
  <c r="G533" i="342"/>
  <c r="G1284" i="342"/>
  <c r="G492" i="342"/>
  <c r="G1573" i="342"/>
  <c r="G483" i="342"/>
  <c r="G484" i="342"/>
  <c r="G482" i="342"/>
  <c r="G485" i="342"/>
  <c r="G486" i="342"/>
  <c r="G487" i="342"/>
  <c r="G488" i="342"/>
  <c r="G489" i="342"/>
  <c r="G481" i="342"/>
  <c r="G1219" i="342"/>
  <c r="A28" i="342"/>
  <c r="B28" i="342"/>
  <c r="B703" i="342"/>
  <c r="A703" i="342"/>
  <c r="G1007" i="342"/>
  <c r="G1008" i="342"/>
  <c r="K46" i="352"/>
  <c r="I46" i="352"/>
  <c r="H46" i="352"/>
  <c r="G46" i="352"/>
  <c r="F46" i="352"/>
  <c r="E46" i="352"/>
  <c r="D46" i="352"/>
  <c r="M45" i="352"/>
  <c r="K45" i="352"/>
  <c r="J45" i="352"/>
  <c r="M44" i="352"/>
  <c r="K44" i="352"/>
  <c r="J44" i="352"/>
  <c r="M43" i="352"/>
  <c r="K43" i="352"/>
  <c r="J43" i="352"/>
  <c r="M42" i="352"/>
  <c r="K42" i="352"/>
  <c r="J42" i="352"/>
  <c r="M41" i="352"/>
  <c r="K41" i="352"/>
  <c r="J41" i="352"/>
  <c r="M40" i="352"/>
  <c r="K40" i="352"/>
  <c r="J40" i="352"/>
  <c r="M39" i="352"/>
  <c r="K39" i="352"/>
  <c r="J39" i="352"/>
  <c r="M38" i="352"/>
  <c r="K38" i="352"/>
  <c r="J38" i="352"/>
  <c r="M37" i="352"/>
  <c r="K37" i="352"/>
  <c r="J37" i="352"/>
  <c r="M36" i="352"/>
  <c r="K36" i="352"/>
  <c r="J36" i="352"/>
  <c r="M35" i="352"/>
  <c r="K35" i="352"/>
  <c r="J35" i="352"/>
  <c r="M34" i="352"/>
  <c r="K34" i="352"/>
  <c r="J34" i="352"/>
  <c r="M33" i="352"/>
  <c r="K33" i="352"/>
  <c r="J33" i="352"/>
  <c r="M32" i="352"/>
  <c r="K32" i="352"/>
  <c r="J32" i="352"/>
  <c r="M31" i="352"/>
  <c r="K31" i="352"/>
  <c r="J31" i="352"/>
  <c r="M30" i="352"/>
  <c r="K30" i="352"/>
  <c r="J30" i="352"/>
  <c r="M29" i="352"/>
  <c r="K29" i="352"/>
  <c r="J29" i="352"/>
  <c r="M28" i="352"/>
  <c r="K28" i="352"/>
  <c r="J28" i="352"/>
  <c r="J27" i="352"/>
  <c r="J26" i="352"/>
  <c r="J25" i="352"/>
  <c r="J24" i="352"/>
  <c r="J23" i="352"/>
  <c r="J22" i="352"/>
  <c r="J21" i="352"/>
  <c r="J20" i="352"/>
  <c r="A20" i="352"/>
  <c r="A21" i="352" s="1"/>
  <c r="A22" i="352" s="1"/>
  <c r="A23" i="352" s="1"/>
  <c r="A24" i="352" s="1"/>
  <c r="A25" i="352" s="1"/>
  <c r="A26" i="352" s="1"/>
  <c r="A27" i="352" s="1"/>
  <c r="A28" i="352" s="1"/>
  <c r="A29" i="352" s="1"/>
  <c r="A30" i="352" s="1"/>
  <c r="A31" i="352" s="1"/>
  <c r="A32" i="352" s="1"/>
  <c r="A33" i="352" s="1"/>
  <c r="A34" i="352" s="1"/>
  <c r="A35" i="352" s="1"/>
  <c r="A36" i="352" s="1"/>
  <c r="A37" i="352" s="1"/>
  <c r="A38" i="352" s="1"/>
  <c r="A39" i="352" s="1"/>
  <c r="A40" i="352" s="1"/>
  <c r="A41" i="352" s="1"/>
  <c r="A42" i="352" s="1"/>
  <c r="A43" i="352" s="1"/>
  <c r="A44" i="352" s="1"/>
  <c r="A45" i="352" s="1"/>
  <c r="A46" i="352" s="1"/>
  <c r="K19" i="352"/>
  <c r="M17" i="352"/>
  <c r="B14" i="352"/>
  <c r="I48" i="351"/>
  <c r="H48" i="351"/>
  <c r="G48" i="351"/>
  <c r="F48" i="351"/>
  <c r="E48" i="351"/>
  <c r="D48" i="351"/>
  <c r="M47" i="351"/>
  <c r="K47" i="351"/>
  <c r="J47" i="351"/>
  <c r="M44" i="351"/>
  <c r="K44" i="351"/>
  <c r="J44" i="351"/>
  <c r="M43" i="351"/>
  <c r="K43" i="351"/>
  <c r="J43" i="351"/>
  <c r="M42" i="351"/>
  <c r="K42" i="351"/>
  <c r="J42" i="351"/>
  <c r="M41" i="351"/>
  <c r="K41" i="351"/>
  <c r="J41" i="351"/>
  <c r="M40" i="351"/>
  <c r="K40" i="351"/>
  <c r="J40" i="351"/>
  <c r="M39" i="351"/>
  <c r="K39" i="351"/>
  <c r="J39" i="351"/>
  <c r="M38" i="351"/>
  <c r="K38" i="351"/>
  <c r="J38" i="351"/>
  <c r="M37" i="351"/>
  <c r="K37" i="351"/>
  <c r="J37" i="351"/>
  <c r="M36" i="351"/>
  <c r="K36" i="351"/>
  <c r="J36" i="351"/>
  <c r="M35" i="351"/>
  <c r="K35" i="351"/>
  <c r="J35" i="351"/>
  <c r="M34" i="351"/>
  <c r="K34" i="351"/>
  <c r="J34" i="351"/>
  <c r="M33" i="351"/>
  <c r="K33" i="351"/>
  <c r="J33" i="351"/>
  <c r="M32" i="351"/>
  <c r="K32" i="351"/>
  <c r="J32" i="351"/>
  <c r="M31" i="351"/>
  <c r="K31" i="351"/>
  <c r="J31" i="351"/>
  <c r="M30" i="351"/>
  <c r="K30" i="351"/>
  <c r="J30" i="351"/>
  <c r="M29" i="351"/>
  <c r="K29" i="351"/>
  <c r="J29" i="351"/>
  <c r="M28" i="351"/>
  <c r="K28" i="351"/>
  <c r="J28" i="351"/>
  <c r="J27" i="351"/>
  <c r="J26" i="351"/>
  <c r="J25" i="351"/>
  <c r="J24" i="351"/>
  <c r="J23" i="351"/>
  <c r="J22" i="351"/>
  <c r="A22" i="351"/>
  <c r="A23" i="351" s="1"/>
  <c r="A24" i="351" s="1"/>
  <c r="A25" i="351" s="1"/>
  <c r="A26" i="351" s="1"/>
  <c r="A27" i="351" s="1"/>
  <c r="A28" i="351" s="1"/>
  <c r="A29" i="351" s="1"/>
  <c r="A30" i="351" s="1"/>
  <c r="A31" i="351" s="1"/>
  <c r="A32" i="351" s="1"/>
  <c r="A33" i="351" s="1"/>
  <c r="A34" i="351" s="1"/>
  <c r="A35" i="351" s="1"/>
  <c r="A36" i="351" s="1"/>
  <c r="A37" i="351" s="1"/>
  <c r="A38" i="351" s="1"/>
  <c r="A39" i="351" s="1"/>
  <c r="A40" i="351" s="1"/>
  <c r="A41" i="351" s="1"/>
  <c r="A42" i="351" s="1"/>
  <c r="A43" i="351" s="1"/>
  <c r="A44" i="351" s="1"/>
  <c r="A45" i="351" s="1"/>
  <c r="A46" i="351" s="1"/>
  <c r="A47" i="351" s="1"/>
  <c r="A48" i="351" s="1"/>
  <c r="J21" i="351"/>
  <c r="A21" i="351"/>
  <c r="J20" i="351"/>
  <c r="K19" i="351"/>
  <c r="M17" i="351"/>
  <c r="K14" i="351"/>
  <c r="B14" i="351"/>
  <c r="G684" i="342"/>
  <c r="G679" i="342"/>
  <c r="G680" i="342"/>
  <c r="G681" i="342"/>
  <c r="G682" i="342"/>
  <c r="G683" i="342"/>
  <c r="G678" i="342"/>
  <c r="G677" i="342"/>
  <c r="G676" i="342"/>
  <c r="G675" i="342"/>
  <c r="G674" i="342"/>
  <c r="G673" i="342"/>
  <c r="G672" i="342"/>
  <c r="G671" i="342"/>
  <c r="G670" i="342"/>
  <c r="G669" i="342"/>
  <c r="G668" i="342"/>
  <c r="G667" i="342"/>
  <c r="G1726" i="342" l="1"/>
  <c r="G16" i="342" s="1"/>
  <c r="Q16" i="342" s="1"/>
  <c r="P17" i="351"/>
  <c r="G1575" i="342"/>
  <c r="G1264" i="342"/>
  <c r="G1262" i="342"/>
  <c r="N17" i="351"/>
  <c r="K17" i="351" s="1"/>
  <c r="M26" i="351"/>
  <c r="K26" i="351" s="1"/>
  <c r="M22" i="351"/>
  <c r="K22" i="351" s="1"/>
  <c r="M27" i="351"/>
  <c r="K27" i="351" s="1"/>
  <c r="M23" i="351"/>
  <c r="K23" i="351" s="1"/>
  <c r="M24" i="351"/>
  <c r="K24" i="351" s="1"/>
  <c r="M20" i="351"/>
  <c r="K20" i="351" s="1"/>
  <c r="M25" i="351"/>
  <c r="K25" i="351" s="1"/>
  <c r="M21" i="351"/>
  <c r="K21" i="351" s="1"/>
  <c r="P17" i="352"/>
  <c r="G1517" i="342" l="1"/>
  <c r="G1209" i="342"/>
  <c r="G1151" i="342"/>
  <c r="G322" i="342"/>
  <c r="G303" i="342"/>
  <c r="G1596" i="342"/>
  <c r="G1592" i="342"/>
  <c r="M27" i="352"/>
  <c r="K27" i="352" s="1"/>
  <c r="M23" i="352"/>
  <c r="K23" i="352" s="1"/>
  <c r="M24" i="352"/>
  <c r="K24" i="352" s="1"/>
  <c r="M20" i="352"/>
  <c r="K20" i="352" s="1"/>
  <c r="N17" i="352"/>
  <c r="K17" i="352" s="1"/>
  <c r="M25" i="352"/>
  <c r="K25" i="352" s="1"/>
  <c r="M26" i="352"/>
  <c r="K26" i="352" s="1"/>
  <c r="M22" i="352"/>
  <c r="K22" i="352" s="1"/>
  <c r="M21" i="352"/>
  <c r="K21" i="352" s="1"/>
  <c r="G1213" i="342"/>
  <c r="G1529" i="342"/>
  <c r="G1586" i="342"/>
  <c r="K48" i="351"/>
  <c r="G55" i="342" l="1"/>
  <c r="G64" i="342"/>
  <c r="G61" i="342"/>
  <c r="G58" i="342"/>
  <c r="G1330" i="342"/>
  <c r="G1505" i="342"/>
  <c r="G1580" i="342"/>
  <c r="G1511" i="342"/>
  <c r="G74" i="342"/>
  <c r="G1539" i="342"/>
  <c r="G1524" i="342"/>
  <c r="G1534" i="342"/>
  <c r="G310" i="342"/>
  <c r="G67" i="342"/>
  <c r="G79" i="342"/>
  <c r="G84" i="342"/>
  <c r="G90" i="342"/>
  <c r="G98" i="342"/>
  <c r="G103" i="342"/>
  <c r="G108" i="342"/>
  <c r="G113" i="342"/>
  <c r="G118" i="342"/>
  <c r="G121" i="342"/>
  <c r="G315" i="342"/>
  <c r="G317" i="342"/>
  <c r="G305" i="342"/>
  <c r="G301" i="342"/>
  <c r="G275" i="342"/>
  <c r="G267" i="342"/>
  <c r="G249" i="342"/>
  <c r="G191" i="342"/>
  <c r="G175" i="342"/>
  <c r="G140" i="342"/>
  <c r="G299" i="342"/>
  <c r="G271" i="342"/>
  <c r="G253" i="342"/>
  <c r="G237" i="342"/>
  <c r="G229" i="342"/>
  <c r="G221" i="342"/>
  <c r="G211" i="342"/>
  <c r="G195" i="342"/>
  <c r="G187" i="342"/>
  <c r="G171" i="342"/>
  <c r="G144" i="342"/>
  <c r="G291" i="342"/>
  <c r="G283" i="342"/>
  <c r="G241" i="342"/>
  <c r="G233" i="342"/>
  <c r="G225" i="342"/>
  <c r="G183" i="342"/>
  <c r="G167" i="342"/>
  <c r="G159" i="342"/>
  <c r="G148" i="342"/>
  <c r="G199" i="342"/>
  <c r="G153" i="342"/>
  <c r="G263" i="342"/>
  <c r="G257" i="342"/>
  <c r="G163" i="342"/>
  <c r="G157" i="342"/>
  <c r="G215" i="342"/>
  <c r="G295" i="342"/>
  <c r="G287" i="342"/>
  <c r="G279" i="342"/>
  <c r="G245" i="342"/>
  <c r="G179" i="342"/>
  <c r="G136" i="342"/>
  <c r="G128" i="342"/>
  <c r="G1576" i="342" l="1"/>
  <c r="G207" i="342"/>
  <c r="G203" i="342"/>
  <c r="G124" i="342"/>
  <c r="G132" i="342"/>
  <c r="G217" i="342"/>
  <c r="G259" i="342"/>
  <c r="G586" i="342" l="1"/>
  <c r="G994" i="342" l="1"/>
  <c r="G637" i="342"/>
  <c r="G636" i="342"/>
  <c r="G640" i="342"/>
  <c r="G638" i="342"/>
  <c r="G634" i="342" l="1"/>
  <c r="G633" i="342"/>
  <c r="G632" i="342"/>
  <c r="G975" i="342" l="1"/>
  <c r="G1688" i="342"/>
  <c r="G1687" i="342"/>
  <c r="G642" i="342" l="1"/>
  <c r="G1686" i="342"/>
  <c r="G1661" i="342"/>
  <c r="G1676" i="342" s="1"/>
  <c r="G1685" i="342"/>
  <c r="G1684" i="342" l="1"/>
  <c r="G1701" i="342" s="1"/>
  <c r="G1631" i="342" s="1"/>
  <c r="G730" i="342" l="1"/>
  <c r="G928" i="342"/>
  <c r="G733" i="342"/>
  <c r="G1023" i="342" l="1"/>
  <c r="G1022" i="342"/>
  <c r="G1021" i="342"/>
  <c r="G1020" i="342"/>
  <c r="G1019" i="342"/>
  <c r="G1018" i="342"/>
  <c r="G1017" i="342"/>
  <c r="G1012" i="342"/>
  <c r="G1011" i="342"/>
  <c r="G1010" i="342"/>
  <c r="G1009" i="342"/>
  <c r="G1006" i="342"/>
  <c r="G1005" i="342"/>
  <c r="G1004" i="342"/>
  <c r="G1003" i="342"/>
  <c r="G958" i="342" l="1"/>
  <c r="G630" i="342" l="1"/>
  <c r="G924" i="342" l="1"/>
  <c r="G921" i="342"/>
  <c r="G918" i="342"/>
  <c r="G915" i="342"/>
  <c r="G912" i="342"/>
  <c r="G909" i="342"/>
  <c r="G906" i="342"/>
  <c r="G903" i="342"/>
  <c r="G899" i="342"/>
  <c r="G896" i="342"/>
  <c r="G893" i="342"/>
  <c r="G890" i="342"/>
  <c r="G887" i="342"/>
  <c r="G884" i="342"/>
  <c r="G881" i="342"/>
  <c r="G878" i="342"/>
  <c r="G874" i="342" l="1"/>
  <c r="G871" i="342"/>
  <c r="G868" i="342"/>
  <c r="G865" i="342"/>
  <c r="G862" i="342"/>
  <c r="G859" i="342"/>
  <c r="G856" i="342"/>
  <c r="G853" i="342"/>
  <c r="G849" i="342"/>
  <c r="G846" i="342"/>
  <c r="G843" i="342"/>
  <c r="G840" i="342"/>
  <c r="G837" i="342"/>
  <c r="G834" i="342"/>
  <c r="G831" i="342"/>
  <c r="G828" i="342"/>
  <c r="G824" i="342"/>
  <c r="G821" i="342"/>
  <c r="G818" i="342"/>
  <c r="G815" i="342"/>
  <c r="G812" i="342"/>
  <c r="G809" i="342"/>
  <c r="G806" i="342"/>
  <c r="G803" i="342"/>
  <c r="G799" i="342"/>
  <c r="G796" i="342"/>
  <c r="G793" i="342"/>
  <c r="G790" i="342"/>
  <c r="G787" i="342"/>
  <c r="G784" i="342"/>
  <c r="G781" i="342"/>
  <c r="G778" i="342"/>
  <c r="G774" i="342"/>
  <c r="G771" i="342"/>
  <c r="G768" i="342"/>
  <c r="G765" i="342"/>
  <c r="G762" i="342"/>
  <c r="G759" i="342"/>
  <c r="G756" i="342"/>
  <c r="G753" i="342"/>
  <c r="G750" i="342"/>
  <c r="G746" i="342"/>
  <c r="G742" i="342" l="1"/>
  <c r="G736" i="342"/>
  <c r="G465" i="342" l="1"/>
  <c r="G462" i="342"/>
  <c r="G459" i="342"/>
  <c r="G456" i="342"/>
  <c r="G453" i="342"/>
  <c r="G449" i="342"/>
  <c r="G421" i="342"/>
  <c r="G418" i="342"/>
  <c r="G415" i="342"/>
  <c r="G412" i="342"/>
  <c r="G409" i="342"/>
  <c r="G406" i="342"/>
  <c r="G403" i="342"/>
  <c r="G399" i="342"/>
  <c r="G446" i="342"/>
  <c r="G443" i="342"/>
  <c r="G440" i="342"/>
  <c r="G437" i="342"/>
  <c r="G434" i="342"/>
  <c r="G431" i="342"/>
  <c r="G428" i="342"/>
  <c r="G424" i="342"/>
  <c r="G396" i="342"/>
  <c r="G393" i="342"/>
  <c r="G390" i="342"/>
  <c r="G387" i="342"/>
  <c r="G384" i="342"/>
  <c r="G381" i="342"/>
  <c r="G378" i="342"/>
  <c r="G374" i="342"/>
  <c r="G371" i="342"/>
  <c r="G368" i="342"/>
  <c r="G365" i="342"/>
  <c r="G362" i="342"/>
  <c r="G359" i="342"/>
  <c r="G356" i="342"/>
  <c r="G353" i="342"/>
  <c r="G349" i="342"/>
  <c r="G346" i="342"/>
  <c r="G343" i="342"/>
  <c r="G340" i="342"/>
  <c r="G337" i="342"/>
  <c r="G334" i="342"/>
  <c r="G331" i="342"/>
  <c r="G328" i="342"/>
  <c r="G631" i="342" l="1"/>
  <c r="G649" i="342" l="1"/>
  <c r="G639" i="342"/>
  <c r="G502" i="342"/>
  <c r="G501" i="342"/>
  <c r="G522" i="342"/>
  <c r="G521" i="342"/>
  <c r="G520" i="342"/>
  <c r="G519" i="342"/>
  <c r="G518" i="342"/>
  <c r="G591" i="342"/>
  <c r="G1253" i="342"/>
  <c r="G1607" i="342"/>
  <c r="G995" i="342"/>
  <c r="A20" i="338"/>
  <c r="G595" i="342" l="1"/>
  <c r="G596" i="342"/>
  <c r="G660" i="342"/>
  <c r="G1026" i="342"/>
  <c r="G1025" i="342"/>
  <c r="G1395" i="342"/>
  <c r="G588" i="342"/>
  <c r="G589" i="342"/>
  <c r="G590" i="342"/>
  <c r="G643" i="342"/>
  <c r="G644" i="342"/>
  <c r="G645" i="342"/>
  <c r="G646" i="342"/>
  <c r="G647" i="342"/>
  <c r="G648" i="342"/>
  <c r="G1001" i="342"/>
  <c r="G984" i="342"/>
  <c r="G650" i="342"/>
  <c r="G651" i="342"/>
  <c r="G653" i="342"/>
  <c r="G652" i="342"/>
  <c r="G655" i="342"/>
  <c r="G654" i="342"/>
  <c r="G656" i="342"/>
  <c r="G989" i="342"/>
  <c r="G982" i="342"/>
  <c r="G981" i="342"/>
  <c r="G993" i="342"/>
  <c r="G992" i="342"/>
  <c r="G657" i="342"/>
  <c r="G662" i="342"/>
  <c r="G659" i="342"/>
  <c r="G663" i="342"/>
  <c r="G661" i="342"/>
  <c r="G1000" i="342"/>
  <c r="G999" i="342"/>
  <c r="G998" i="342"/>
  <c r="G997" i="342"/>
  <c r="G996" i="342"/>
  <c r="G1028" i="342"/>
  <c r="G1027" i="342"/>
  <c r="G1015" i="342"/>
  <c r="G1014" i="342"/>
  <c r="G1013" i="342"/>
  <c r="G658" i="342"/>
  <c r="G240" i="340"/>
  <c r="G1016" i="342" l="1"/>
  <c r="G625" i="342"/>
  <c r="G980" i="342"/>
  <c r="G979" i="342"/>
  <c r="G985" i="342"/>
  <c r="G987" i="342"/>
  <c r="G991" i="342"/>
  <c r="G983" i="342"/>
  <c r="G990" i="342"/>
  <c r="G988" i="342"/>
  <c r="G986" i="342"/>
  <c r="U51" i="336"/>
  <c r="G624" i="342" l="1"/>
  <c r="G1453" i="342"/>
  <c r="G1476" i="342"/>
  <c r="G1456" i="342"/>
  <c r="G1469" i="342"/>
  <c r="G1468" i="342"/>
  <c r="G1461" i="342"/>
  <c r="G1454" i="342"/>
  <c r="G1460" i="342"/>
  <c r="G1472" i="342"/>
  <c r="G1455" i="342"/>
  <c r="G1467" i="342"/>
  <c r="G1466" i="342"/>
  <c r="G1465" i="342"/>
  <c r="G1464" i="342"/>
  <c r="G1463" i="342"/>
  <c r="G1462" i="342"/>
  <c r="G1475" i="342"/>
  <c r="G1474" i="342"/>
  <c r="G1473" i="342"/>
  <c r="G1457" i="342"/>
  <c r="G1459" i="342"/>
  <c r="G1281" i="342"/>
  <c r="G1470" i="342"/>
  <c r="G1477" i="342"/>
  <c r="G1471" i="342"/>
  <c r="G349" i="340"/>
  <c r="G600" i="342" l="1"/>
  <c r="G599" i="342"/>
  <c r="G598" i="342"/>
  <c r="G626" i="342" s="1"/>
  <c r="G31" i="342" s="1"/>
  <c r="G1282" i="342"/>
  <c r="H1268" i="343"/>
  <c r="H1267" i="343"/>
  <c r="H1063" i="343"/>
  <c r="H1082" i="343" s="1"/>
  <c r="H8" i="343" s="1"/>
  <c r="H1052" i="343"/>
  <c r="H1051" i="343"/>
  <c r="H1049" i="343"/>
  <c r="H1048" i="343"/>
  <c r="H1046" i="343"/>
  <c r="H1044" i="343"/>
  <c r="H1043" i="343"/>
  <c r="H1042" i="343"/>
  <c r="H1040" i="343"/>
  <c r="H1026" i="343"/>
  <c r="H1025" i="343"/>
  <c r="H1024" i="343"/>
  <c r="H1023" i="343"/>
  <c r="H1022" i="343"/>
  <c r="H1020" i="343"/>
  <c r="H1019" i="343"/>
  <c r="H1017" i="343"/>
  <c r="H1015" i="343"/>
  <c r="H1014" i="343"/>
  <c r="H1013" i="343"/>
  <c r="H1012" i="343"/>
  <c r="H1011" i="343"/>
  <c r="H1010" i="343"/>
  <c r="H1009" i="343"/>
  <c r="H1008" i="343"/>
  <c r="H1007" i="343"/>
  <c r="H1005" i="343"/>
  <c r="H1004" i="343"/>
  <c r="H1003" i="343"/>
  <c r="H1002" i="343"/>
  <c r="H1001" i="343"/>
  <c r="H1000" i="343"/>
  <c r="H999" i="343"/>
  <c r="H998" i="343"/>
  <c r="H997" i="343"/>
  <c r="H996" i="343"/>
  <c r="H995" i="343"/>
  <c r="H994" i="343"/>
  <c r="H970" i="343"/>
  <c r="H969" i="343"/>
  <c r="H966" i="343"/>
  <c r="H965" i="343"/>
  <c r="H964" i="343"/>
  <c r="H963" i="343"/>
  <c r="H962" i="343"/>
  <c r="H961" i="343"/>
  <c r="H960" i="343"/>
  <c r="H959" i="343"/>
  <c r="H958" i="343"/>
  <c r="H957" i="343"/>
  <c r="H955" i="343"/>
  <c r="H954" i="343"/>
  <c r="H952" i="343"/>
  <c r="H951" i="343"/>
  <c r="H949" i="343"/>
  <c r="H947" i="343"/>
  <c r="H946" i="343"/>
  <c r="H945" i="343"/>
  <c r="H944" i="343"/>
  <c r="H943" i="343"/>
  <c r="H942" i="343"/>
  <c r="H941" i="343"/>
  <c r="H940" i="343"/>
  <c r="H939" i="343"/>
  <c r="H938" i="343"/>
  <c r="H936" i="343"/>
  <c r="H935" i="343"/>
  <c r="H934" i="343"/>
  <c r="H933" i="343"/>
  <c r="H932" i="343"/>
  <c r="H931" i="343"/>
  <c r="H930" i="343"/>
  <c r="H929" i="343"/>
  <c r="H928" i="343"/>
  <c r="H927" i="343"/>
  <c r="H926" i="343"/>
  <c r="H925" i="343"/>
  <c r="H916" i="343"/>
  <c r="H915" i="343"/>
  <c r="H912" i="343"/>
  <c r="H910" i="343"/>
  <c r="H909" i="343"/>
  <c r="H907" i="343"/>
  <c r="H906" i="343"/>
  <c r="H904" i="343"/>
  <c r="H903" i="343"/>
  <c r="H902" i="343"/>
  <c r="H901" i="343"/>
  <c r="H900" i="343"/>
  <c r="H898" i="343"/>
  <c r="H896" i="343"/>
  <c r="H895" i="343"/>
  <c r="H894" i="343"/>
  <c r="H893" i="343"/>
  <c r="H891" i="343"/>
  <c r="H890" i="343"/>
  <c r="H889" i="343"/>
  <c r="H888" i="343"/>
  <c r="H886" i="343"/>
  <c r="H885" i="343"/>
  <c r="H883" i="343"/>
  <c r="H882" i="343"/>
  <c r="H881" i="343"/>
  <c r="H880" i="343"/>
  <c r="H879" i="343"/>
  <c r="H838" i="343"/>
  <c r="H837" i="343"/>
  <c r="H835" i="343"/>
  <c r="H833" i="343"/>
  <c r="H824" i="343"/>
  <c r="H822" i="343"/>
  <c r="H821" i="343"/>
  <c r="H819" i="343"/>
  <c r="H818" i="343"/>
  <c r="H817" i="343"/>
  <c r="H816" i="343"/>
  <c r="H815" i="343"/>
  <c r="H814" i="343"/>
  <c r="H813" i="343"/>
  <c r="H811" i="343"/>
  <c r="H810" i="343"/>
  <c r="H809" i="343"/>
  <c r="H808" i="343"/>
  <c r="H806" i="343"/>
  <c r="H804" i="343"/>
  <c r="H802" i="343"/>
  <c r="H801" i="343"/>
  <c r="H800" i="343"/>
  <c r="H799" i="343"/>
  <c r="H797" i="343"/>
  <c r="H796" i="343"/>
  <c r="H795" i="343"/>
  <c r="H794" i="343"/>
  <c r="H793" i="343"/>
  <c r="H792" i="343"/>
  <c r="H791" i="343"/>
  <c r="H790" i="343"/>
  <c r="H789" i="343"/>
  <c r="H788" i="343"/>
  <c r="H787" i="343"/>
  <c r="H774" i="343"/>
  <c r="H772" i="343"/>
  <c r="H771" i="343"/>
  <c r="H770" i="343"/>
  <c r="H769" i="343"/>
  <c r="H768" i="343"/>
  <c r="H766" i="343"/>
  <c r="H764" i="343"/>
  <c r="H754" i="343"/>
  <c r="H753" i="343"/>
  <c r="H752" i="343"/>
  <c r="H751" i="343"/>
  <c r="H749" i="343"/>
  <c r="H747" i="343"/>
  <c r="H746" i="343"/>
  <c r="H744" i="343"/>
  <c r="H743" i="343"/>
  <c r="H742" i="343"/>
  <c r="H741" i="343"/>
  <c r="H736" i="343"/>
  <c r="H735" i="343"/>
  <c r="H734" i="343"/>
  <c r="H732" i="343"/>
  <c r="H731" i="343"/>
  <c r="H730" i="343"/>
  <c r="H729" i="343"/>
  <c r="H728" i="343"/>
  <c r="H727" i="343"/>
  <c r="H725" i="343"/>
  <c r="H724" i="343"/>
  <c r="H723" i="343"/>
  <c r="H722" i="343"/>
  <c r="H720" i="343"/>
  <c r="H719" i="343"/>
  <c r="H718" i="343"/>
  <c r="H710" i="343"/>
  <c r="H709" i="343"/>
  <c r="H708" i="343"/>
  <c r="H707" i="343"/>
  <c r="H706" i="343"/>
  <c r="H705" i="343"/>
  <c r="H704" i="343"/>
  <c r="H702" i="343"/>
  <c r="H700" i="343"/>
  <c r="H698" i="343"/>
  <c r="H697" i="343"/>
  <c r="H696" i="343"/>
  <c r="H695" i="343"/>
  <c r="H678" i="343"/>
  <c r="H677" i="343"/>
  <c r="H676" i="343"/>
  <c r="H675" i="343"/>
  <c r="H674" i="343"/>
  <c r="H673" i="343"/>
  <c r="H672" i="343"/>
  <c r="H670" i="343"/>
  <c r="H668" i="343"/>
  <c r="H667" i="343"/>
  <c r="H666" i="343"/>
  <c r="H665" i="343"/>
  <c r="H664" i="343"/>
  <c r="H663" i="343"/>
  <c r="H662" i="343"/>
  <c r="H661" i="343"/>
  <c r="H660" i="343"/>
  <c r="H655" i="343"/>
  <c r="H653" i="343"/>
  <c r="H652" i="343"/>
  <c r="H651" i="343"/>
  <c r="H649" i="343"/>
  <c r="H648" i="343"/>
  <c r="H647" i="343"/>
  <c r="H646" i="343"/>
  <c r="H645" i="343"/>
  <c r="H643" i="343"/>
  <c r="H642" i="343"/>
  <c r="H640" i="343"/>
  <c r="H639" i="343"/>
  <c r="H638" i="343"/>
  <c r="H637" i="343"/>
  <c r="H635" i="343"/>
  <c r="H634" i="343"/>
  <c r="H633" i="343"/>
  <c r="H632" i="343"/>
  <c r="H631" i="343"/>
  <c r="H630" i="343"/>
  <c r="H629" i="343"/>
  <c r="H628" i="343"/>
  <c r="H627" i="343"/>
  <c r="H626" i="343"/>
  <c r="H619" i="343"/>
  <c r="H618" i="343"/>
  <c r="H617" i="343"/>
  <c r="H616" i="343"/>
  <c r="H615" i="343"/>
  <c r="H610" i="343"/>
  <c r="H608" i="343"/>
  <c r="H606" i="343"/>
  <c r="H604" i="343"/>
  <c r="H603" i="343"/>
  <c r="H594" i="343"/>
  <c r="H593" i="343"/>
  <c r="H592" i="343"/>
  <c r="H590" i="343"/>
  <c r="H588" i="343"/>
  <c r="H586" i="343"/>
  <c r="H585" i="343"/>
  <c r="H583" i="343"/>
  <c r="H582" i="343"/>
  <c r="H581" i="343"/>
  <c r="H580" i="343"/>
  <c r="H573" i="343"/>
  <c r="H571" i="343"/>
  <c r="H570" i="343"/>
  <c r="H568" i="343"/>
  <c r="H567" i="343"/>
  <c r="H566" i="343"/>
  <c r="H564" i="343"/>
  <c r="H562" i="343"/>
  <c r="H561" i="343"/>
  <c r="H559" i="343"/>
  <c r="H558" i="343"/>
  <c r="H557" i="343"/>
  <c r="H546" i="343"/>
  <c r="H545" i="343"/>
  <c r="H544" i="343"/>
  <c r="H542" i="343"/>
  <c r="H541" i="343"/>
  <c r="H539" i="343"/>
  <c r="H537" i="343"/>
  <c r="H536" i="343"/>
  <c r="H535" i="343"/>
  <c r="H534" i="343"/>
  <c r="H515" i="343"/>
  <c r="H513" i="343"/>
  <c r="H512" i="343"/>
  <c r="H511" i="343"/>
  <c r="H510" i="343"/>
  <c r="H509" i="343"/>
  <c r="H507" i="343"/>
  <c r="H505" i="343"/>
  <c r="H503" i="343"/>
  <c r="H498" i="343"/>
  <c r="H496" i="343"/>
  <c r="H495" i="343"/>
  <c r="H493" i="343"/>
  <c r="H492" i="343"/>
  <c r="H491" i="343"/>
  <c r="H490" i="343"/>
  <c r="H489" i="343"/>
  <c r="H488" i="343"/>
  <c r="H477" i="343"/>
  <c r="H476" i="343"/>
  <c r="H475" i="343"/>
  <c r="H474" i="343"/>
  <c r="H473" i="343"/>
  <c r="H472" i="343"/>
  <c r="H471" i="343"/>
  <c r="H469" i="343"/>
  <c r="H468" i="343"/>
  <c r="H466" i="343"/>
  <c r="H465" i="343"/>
  <c r="H463" i="343"/>
  <c r="H462" i="343"/>
  <c r="H461" i="343"/>
  <c r="H460" i="343"/>
  <c r="H459" i="343"/>
  <c r="H458" i="343"/>
  <c r="H457" i="343"/>
  <c r="H456" i="343"/>
  <c r="H454" i="343"/>
  <c r="H453" i="343"/>
  <c r="H452" i="343"/>
  <c r="H451" i="343"/>
  <c r="H450" i="343"/>
  <c r="H449" i="343"/>
  <c r="H448" i="343"/>
  <c r="H447" i="343"/>
  <c r="H446" i="343"/>
  <c r="H445" i="343"/>
  <c r="H444" i="343"/>
  <c r="H443" i="343"/>
  <c r="H442" i="343"/>
  <c r="H436" i="343"/>
  <c r="H435" i="343"/>
  <c r="H433" i="343"/>
  <c r="H432" i="343"/>
  <c r="H430" i="343"/>
  <c r="H429" i="343"/>
  <c r="H428" i="343"/>
  <c r="H427" i="343"/>
  <c r="H425" i="343"/>
  <c r="H424" i="343"/>
  <c r="H423" i="343"/>
  <c r="H422" i="343"/>
  <c r="H421" i="343"/>
  <c r="H420" i="343"/>
  <c r="H419" i="343"/>
  <c r="H411" i="343"/>
  <c r="H409" i="343"/>
  <c r="H408" i="343"/>
  <c r="H407" i="343"/>
  <c r="H406" i="343"/>
  <c r="H405" i="343"/>
  <c r="H404" i="343"/>
  <c r="H403" i="343"/>
  <c r="H401" i="343"/>
  <c r="H400" i="343"/>
  <c r="H399" i="343"/>
  <c r="H397" i="343"/>
  <c r="H396" i="343"/>
  <c r="H395" i="343"/>
  <c r="H394" i="343"/>
  <c r="H392" i="343"/>
  <c r="H391" i="343"/>
  <c r="H390" i="343"/>
  <c r="H388" i="343"/>
  <c r="H387" i="343"/>
  <c r="H385" i="343"/>
  <c r="H384" i="343"/>
  <c r="H383" i="343"/>
  <c r="H382" i="343"/>
  <c r="H381" i="343"/>
  <c r="H380" i="343"/>
  <c r="H379" i="343"/>
  <c r="H378" i="343"/>
  <c r="H377" i="343"/>
  <c r="H376" i="343"/>
  <c r="H375" i="343"/>
  <c r="H373" i="343"/>
  <c r="H372" i="343"/>
  <c r="H371" i="343"/>
  <c r="H370" i="343"/>
  <c r="H369" i="343"/>
  <c r="H368" i="343"/>
  <c r="H367" i="343"/>
  <c r="H366" i="343"/>
  <c r="H365" i="343"/>
  <c r="H364" i="343"/>
  <c r="H363" i="343"/>
  <c r="H362" i="343"/>
  <c r="H361" i="343"/>
  <c r="H360" i="343"/>
  <c r="H359" i="343"/>
  <c r="H358" i="343"/>
  <c r="H357" i="343"/>
  <c r="H356" i="343"/>
  <c r="H355" i="343"/>
  <c r="H354" i="343"/>
  <c r="H353" i="343"/>
  <c r="H352" i="343"/>
  <c r="H351" i="343"/>
  <c r="H350" i="343"/>
  <c r="H318" i="343"/>
  <c r="H317" i="343"/>
  <c r="H315" i="343"/>
  <c r="H313" i="343"/>
  <c r="H311" i="343"/>
  <c r="H310" i="343"/>
  <c r="H308" i="343"/>
  <c r="H307" i="343"/>
  <c r="H306" i="343"/>
  <c r="H305" i="343"/>
  <c r="H304" i="343"/>
  <c r="H295" i="343"/>
  <c r="H294" i="343"/>
  <c r="H292" i="343"/>
  <c r="H291" i="343"/>
  <c r="H289" i="343"/>
  <c r="H288" i="343"/>
  <c r="H286" i="343"/>
  <c r="H285" i="343"/>
  <c r="H283" i="343"/>
  <c r="H282" i="343"/>
  <c r="H281" i="343"/>
  <c r="H280" i="343"/>
  <c r="H279" i="343"/>
  <c r="H278" i="343"/>
  <c r="H277" i="343"/>
  <c r="H276" i="343"/>
  <c r="H275" i="343"/>
  <c r="H274" i="343"/>
  <c r="H273" i="343"/>
  <c r="H272" i="343"/>
  <c r="H271" i="343"/>
  <c r="H269" i="343"/>
  <c r="H268" i="343"/>
  <c r="H266" i="343"/>
  <c r="H264" i="343"/>
  <c r="H262" i="343"/>
  <c r="H261" i="343"/>
  <c r="H260" i="343"/>
  <c r="H259" i="343"/>
  <c r="H258" i="343"/>
  <c r="H238" i="343"/>
  <c r="H237" i="343"/>
  <c r="H236" i="343"/>
  <c r="H235" i="343"/>
  <c r="H214" i="343"/>
  <c r="H213" i="343"/>
  <c r="H211" i="343"/>
  <c r="H210" i="343"/>
  <c r="H209" i="343"/>
  <c r="H207" i="343"/>
  <c r="H206" i="343"/>
  <c r="H205" i="343"/>
  <c r="H204" i="343"/>
  <c r="H203" i="343"/>
  <c r="H202" i="343"/>
  <c r="H201" i="343"/>
  <c r="H200" i="343"/>
  <c r="H199" i="343"/>
  <c r="H198" i="343"/>
  <c r="H197" i="343"/>
  <c r="H196" i="343"/>
  <c r="H195" i="343"/>
  <c r="H193" i="343"/>
  <c r="H192" i="343"/>
  <c r="H191" i="343"/>
  <c r="H190" i="343"/>
  <c r="H189" i="343"/>
  <c r="H187" i="343"/>
  <c r="H186" i="343"/>
  <c r="H185" i="343"/>
  <c r="H184" i="343"/>
  <c r="H183" i="343"/>
  <c r="H182" i="343"/>
  <c r="H181" i="343"/>
  <c r="H179" i="343"/>
  <c r="H178" i="343"/>
  <c r="H177" i="343"/>
  <c r="H176" i="343"/>
  <c r="H175" i="343"/>
  <c r="H174" i="343"/>
  <c r="H173" i="343"/>
  <c r="H172" i="343"/>
  <c r="H171" i="343"/>
  <c r="H170" i="343"/>
  <c r="H169" i="343"/>
  <c r="H168" i="343"/>
  <c r="H167" i="343"/>
  <c r="H166" i="343"/>
  <c r="H165" i="343"/>
  <c r="H164" i="343"/>
  <c r="H161" i="343"/>
  <c r="H160" i="343"/>
  <c r="H159" i="343"/>
  <c r="H158" i="343"/>
  <c r="H157" i="343"/>
  <c r="H156" i="343"/>
  <c r="H155" i="343"/>
  <c r="H154" i="343"/>
  <c r="H153" i="343"/>
  <c r="H152" i="343"/>
  <c r="H150" i="343"/>
  <c r="H149" i="343"/>
  <c r="H148" i="343"/>
  <c r="H147" i="343"/>
  <c r="H146" i="343"/>
  <c r="H145" i="343"/>
  <c r="H143" i="343"/>
  <c r="H141" i="343"/>
  <c r="H139" i="343"/>
  <c r="H138" i="343"/>
  <c r="H137" i="343"/>
  <c r="H136" i="343"/>
  <c r="H134" i="343"/>
  <c r="H133" i="343"/>
  <c r="H132" i="343"/>
  <c r="H130" i="343"/>
  <c r="H129" i="343"/>
  <c r="H128" i="343"/>
  <c r="H127" i="343"/>
  <c r="H126" i="343"/>
  <c r="H125" i="343"/>
  <c r="H124" i="343"/>
  <c r="H123" i="343"/>
  <c r="H122" i="343"/>
  <c r="H121" i="343"/>
  <c r="H120" i="343"/>
  <c r="H110" i="343"/>
  <c r="H109" i="343"/>
  <c r="H107" i="343"/>
  <c r="H106" i="343"/>
  <c r="H105" i="343"/>
  <c r="H103" i="343"/>
  <c r="H102" i="343"/>
  <c r="H100" i="343"/>
  <c r="H99" i="343"/>
  <c r="H98" i="343"/>
  <c r="H97" i="343"/>
  <c r="H96" i="343"/>
  <c r="H95" i="343"/>
  <c r="H93" i="343"/>
  <c r="H92" i="343"/>
  <c r="H91" i="343"/>
  <c r="H90" i="343"/>
  <c r="H89" i="343"/>
  <c r="H88" i="343"/>
  <c r="H87" i="343"/>
  <c r="H86" i="343"/>
  <c r="H85" i="343"/>
  <c r="H84" i="343"/>
  <c r="H83" i="343"/>
  <c r="H82" i="343"/>
  <c r="H81" i="343"/>
  <c r="H80" i="343"/>
  <c r="H79" i="343"/>
  <c r="H78" i="343"/>
  <c r="H77" i="343"/>
  <c r="H76" i="343"/>
  <c r="H75" i="343"/>
  <c r="H74" i="343"/>
  <c r="G963" i="342" l="1"/>
  <c r="G1458" i="342"/>
  <c r="G1276" i="342"/>
  <c r="H415" i="343"/>
  <c r="H327" i="343" s="1"/>
  <c r="H438" i="343"/>
  <c r="H328" i="343" s="1"/>
  <c r="H576" i="343"/>
  <c r="H33" i="343" s="1"/>
  <c r="H622" i="343"/>
  <c r="H35" i="343" s="1"/>
  <c r="H714" i="343"/>
  <c r="H691" i="343"/>
  <c r="H36" i="343" s="1"/>
  <c r="H737" i="343"/>
  <c r="H760" i="343"/>
  <c r="H783" i="343"/>
  <c r="H254" i="343"/>
  <c r="H53" i="343" s="1"/>
  <c r="H852" i="343"/>
  <c r="H42" i="343" s="1"/>
  <c r="H1059" i="343"/>
  <c r="H7" i="343" s="1"/>
  <c r="H553" i="343"/>
  <c r="H32" i="343" s="1"/>
  <c r="H231" i="343"/>
  <c r="H52" i="343" s="1"/>
  <c r="H599" i="343"/>
  <c r="H34" i="343" s="1"/>
  <c r="H990" i="343"/>
  <c r="H857" i="343" s="1"/>
  <c r="H1036" i="343"/>
  <c r="H858" i="343" s="1"/>
  <c r="H530" i="343"/>
  <c r="H31" i="343" s="1"/>
  <c r="H484" i="343"/>
  <c r="H30" i="343" s="1"/>
  <c r="H300" i="343"/>
  <c r="H54" i="343" s="1"/>
  <c r="H1273" i="343"/>
  <c r="H323" i="343"/>
  <c r="H55" i="343" s="1"/>
  <c r="H829" i="343"/>
  <c r="H41" i="343" s="1"/>
  <c r="H921" i="343"/>
  <c r="H856" i="343" s="1"/>
  <c r="H116" i="343"/>
  <c r="H51" i="343" s="1"/>
  <c r="G701" i="342" l="1"/>
  <c r="G1301" i="342"/>
  <c r="H70" i="343"/>
  <c r="H346" i="343"/>
  <c r="H29" i="343" s="1"/>
  <c r="H875" i="343"/>
  <c r="G1104" i="342"/>
  <c r="G1126" i="342" s="1"/>
  <c r="G9" i="342" s="1"/>
  <c r="Q9" i="342" s="1"/>
  <c r="G978" i="342"/>
  <c r="G977" i="342"/>
  <c r="G976" i="342"/>
  <c r="G973" i="342"/>
  <c r="G971" i="342"/>
  <c r="G970" i="342"/>
  <c r="G969" i="342"/>
  <c r="G968" i="342"/>
  <c r="G967" i="342"/>
  <c r="G966" i="342"/>
  <c r="G965" i="342"/>
  <c r="G964" i="342"/>
  <c r="G959" i="342"/>
  <c r="G957" i="342"/>
  <c r="G956" i="342"/>
  <c r="G955" i="342"/>
  <c r="G739" i="342"/>
  <c r="G704" i="342"/>
  <c r="G324" i="342"/>
  <c r="G476" i="342" s="1"/>
  <c r="G1626" i="342"/>
  <c r="G14" i="342" s="1"/>
  <c r="Q14" i="342" s="1"/>
  <c r="G1430" i="342"/>
  <c r="G1501" i="342" s="1"/>
  <c r="G1306" i="342" s="1"/>
  <c r="G1158" i="342"/>
  <c r="G1156" i="342"/>
  <c r="G1154" i="342"/>
  <c r="G1148" i="342"/>
  <c r="G1145" i="342"/>
  <c r="G1142" i="342"/>
  <c r="G1139" i="342"/>
  <c r="G1136" i="342"/>
  <c r="G1133" i="342"/>
  <c r="G1130" i="342"/>
  <c r="P26" i="342"/>
  <c r="G962" i="342" l="1"/>
  <c r="G972" i="342"/>
  <c r="G1176" i="342"/>
  <c r="G10" i="342" s="1"/>
  <c r="Q10" i="342" s="1"/>
  <c r="G13" i="342"/>
  <c r="Q13" i="342" s="1"/>
  <c r="G951" i="342"/>
  <c r="G44" i="341"/>
  <c r="G43" i="341"/>
  <c r="G42" i="341"/>
  <c r="G41" i="341"/>
  <c r="G40" i="341"/>
  <c r="G39" i="341"/>
  <c r="G38" i="341"/>
  <c r="G37" i="341"/>
  <c r="G36" i="341"/>
  <c r="G35" i="341"/>
  <c r="G34" i="341"/>
  <c r="G33" i="341"/>
  <c r="G32" i="341"/>
  <c r="G31" i="341"/>
  <c r="G30" i="341"/>
  <c r="G29" i="341"/>
  <c r="G28" i="341"/>
  <c r="G27" i="341"/>
  <c r="G24" i="341"/>
  <c r="G19" i="341"/>
  <c r="G1232" i="340"/>
  <c r="G1231" i="340"/>
  <c r="G1230" i="340"/>
  <c r="G1229" i="340"/>
  <c r="G1228" i="340"/>
  <c r="G1227" i="340"/>
  <c r="G1226" i="340"/>
  <c r="G1225" i="340"/>
  <c r="G1215" i="340"/>
  <c r="G1210" i="340"/>
  <c r="G1209" i="340"/>
  <c r="G1208" i="340"/>
  <c r="G1207" i="340"/>
  <c r="G1206" i="340"/>
  <c r="G1205" i="340"/>
  <c r="G1204" i="340"/>
  <c r="G1199" i="340"/>
  <c r="G1203" i="340"/>
  <c r="G1202" i="340"/>
  <c r="G1201" i="340"/>
  <c r="G1200" i="340"/>
  <c r="G1198" i="340"/>
  <c r="G1197" i="340"/>
  <c r="G1196" i="340"/>
  <c r="G1195" i="340"/>
  <c r="G1194" i="340"/>
  <c r="G1193" i="340"/>
  <c r="G1186" i="340"/>
  <c r="G1185" i="340"/>
  <c r="G1184" i="340"/>
  <c r="G1183" i="340"/>
  <c r="G1182" i="340"/>
  <c r="G1181" i="340"/>
  <c r="G1180" i="340"/>
  <c r="G1179" i="340"/>
  <c r="G1178" i="340"/>
  <c r="G1177" i="340"/>
  <c r="G1176" i="340"/>
  <c r="G1175" i="340"/>
  <c r="G1174" i="340"/>
  <c r="G1173" i="340"/>
  <c r="G1172" i="340"/>
  <c r="G1171" i="340"/>
  <c r="G1166" i="340"/>
  <c r="G1165" i="340"/>
  <c r="G1164" i="340"/>
  <c r="G1163" i="340"/>
  <c r="G1162" i="340"/>
  <c r="G1161" i="340"/>
  <c r="G1160" i="340"/>
  <c r="G1159" i="340"/>
  <c r="G1158" i="340"/>
  <c r="G1157" i="340"/>
  <c r="G1156" i="340"/>
  <c r="G1155" i="340"/>
  <c r="G1154" i="340"/>
  <c r="G1153" i="340"/>
  <c r="G1152" i="340"/>
  <c r="G1151" i="340"/>
  <c r="G1150" i="340"/>
  <c r="G1149" i="340"/>
  <c r="G1142" i="340"/>
  <c r="G1141" i="340"/>
  <c r="G1140" i="340"/>
  <c r="G1139" i="340"/>
  <c r="G1138" i="340"/>
  <c r="G1137" i="340"/>
  <c r="G1136" i="340"/>
  <c r="G1135" i="340"/>
  <c r="G1134" i="340"/>
  <c r="G1133" i="340"/>
  <c r="G1132" i="340"/>
  <c r="G1131" i="340"/>
  <c r="G1130" i="340"/>
  <c r="G1129" i="340"/>
  <c r="G1128" i="340"/>
  <c r="G1127" i="340"/>
  <c r="G1126" i="340"/>
  <c r="G1125" i="340"/>
  <c r="G1124" i="340"/>
  <c r="G1123" i="340"/>
  <c r="G1122" i="340"/>
  <c r="G1121" i="340"/>
  <c r="G1120" i="340"/>
  <c r="G1119" i="340"/>
  <c r="G1118" i="340"/>
  <c r="G1117" i="340"/>
  <c r="G1116" i="340"/>
  <c r="G1115" i="340"/>
  <c r="G1114" i="340"/>
  <c r="G1113" i="340"/>
  <c r="G1112" i="340"/>
  <c r="G1111" i="340"/>
  <c r="G1110" i="340"/>
  <c r="G1109" i="340"/>
  <c r="G1108" i="340"/>
  <c r="G1107" i="340"/>
  <c r="G1106" i="340"/>
  <c r="G1105" i="340"/>
  <c r="G1089" i="340"/>
  <c r="G1088" i="340"/>
  <c r="G1087" i="340"/>
  <c r="G1086" i="340"/>
  <c r="G1085" i="340"/>
  <c r="G1084" i="340"/>
  <c r="G1083" i="340"/>
  <c r="G1082" i="340"/>
  <c r="G1081" i="340"/>
  <c r="G1075" i="340"/>
  <c r="G1074" i="340"/>
  <c r="G1073" i="340"/>
  <c r="G1072" i="340"/>
  <c r="G1071" i="340"/>
  <c r="G1070" i="340"/>
  <c r="G1069" i="340"/>
  <c r="G1068" i="340"/>
  <c r="G1067" i="340"/>
  <c r="G1066" i="340"/>
  <c r="G1065" i="340"/>
  <c r="G1064" i="340"/>
  <c r="G1063" i="340"/>
  <c r="G1062" i="340"/>
  <c r="G1061" i="340"/>
  <c r="G1060" i="340"/>
  <c r="G1059" i="340"/>
  <c r="G1057" i="340"/>
  <c r="G1056" i="340"/>
  <c r="G1055" i="340"/>
  <c r="G1054" i="340"/>
  <c r="G1053" i="340"/>
  <c r="G1052" i="340"/>
  <c r="G1051" i="340"/>
  <c r="G1050" i="340"/>
  <c r="G1049" i="340"/>
  <c r="G1048" i="340"/>
  <c r="G1047" i="340"/>
  <c r="G1046" i="340"/>
  <c r="G1045" i="340"/>
  <c r="G1044" i="340"/>
  <c r="G1043" i="340"/>
  <c r="G1042" i="340"/>
  <c r="G1041" i="340"/>
  <c r="G1040" i="340"/>
  <c r="G1039" i="340"/>
  <c r="G1034" i="340"/>
  <c r="G1033" i="340"/>
  <c r="G1032" i="340"/>
  <c r="G1031" i="340"/>
  <c r="G1030" i="340"/>
  <c r="G1029" i="340"/>
  <c r="G1028" i="340"/>
  <c r="G1027" i="340"/>
  <c r="G1026" i="340"/>
  <c r="G1025" i="340"/>
  <c r="G1024" i="340"/>
  <c r="G1023" i="340"/>
  <c r="G1021" i="340"/>
  <c r="G1020" i="340"/>
  <c r="G1019" i="340"/>
  <c r="G1018" i="340"/>
  <c r="G1017" i="340"/>
  <c r="G1011" i="340"/>
  <c r="G1010" i="340"/>
  <c r="G1009" i="340"/>
  <c r="G1008" i="340"/>
  <c r="G1007" i="340"/>
  <c r="G1006" i="340"/>
  <c r="G1002" i="340"/>
  <c r="G1001" i="340"/>
  <c r="G1000" i="340"/>
  <c r="G999" i="340"/>
  <c r="G998" i="340"/>
  <c r="G997" i="340"/>
  <c r="G996" i="340"/>
  <c r="G995" i="340"/>
  <c r="G990" i="340"/>
  <c r="G989" i="340"/>
  <c r="G988" i="340"/>
  <c r="G987" i="340"/>
  <c r="G986" i="340"/>
  <c r="G985" i="340"/>
  <c r="G984" i="340"/>
  <c r="G983" i="340"/>
  <c r="G982" i="340"/>
  <c r="G981" i="340"/>
  <c r="G980" i="340"/>
  <c r="G979" i="340"/>
  <c r="G978" i="340"/>
  <c r="G977" i="340"/>
  <c r="G976" i="340"/>
  <c r="G975" i="340"/>
  <c r="G974" i="340"/>
  <c r="G973" i="340"/>
  <c r="G966" i="340"/>
  <c r="G965" i="340"/>
  <c r="G963" i="340"/>
  <c r="G962" i="340"/>
  <c r="G961" i="340"/>
  <c r="G960" i="340"/>
  <c r="G959" i="340"/>
  <c r="G958" i="340"/>
  <c r="G957" i="340"/>
  <c r="G956" i="340"/>
  <c r="G955" i="340"/>
  <c r="G954" i="340"/>
  <c r="G953" i="340"/>
  <c r="G952" i="340"/>
  <c r="G951" i="340"/>
  <c r="G950" i="340"/>
  <c r="G949" i="340"/>
  <c r="G948" i="340"/>
  <c r="G947" i="340"/>
  <c r="G946" i="340"/>
  <c r="G945" i="340"/>
  <c r="G944" i="340"/>
  <c r="G943" i="340"/>
  <c r="G942" i="340"/>
  <c r="G941" i="340"/>
  <c r="G940" i="340"/>
  <c r="G939" i="340"/>
  <c r="G938" i="340"/>
  <c r="G937" i="340"/>
  <c r="G936" i="340"/>
  <c r="G935" i="340"/>
  <c r="G934" i="340"/>
  <c r="G933" i="340"/>
  <c r="G932" i="340"/>
  <c r="G931" i="340"/>
  <c r="G930" i="340"/>
  <c r="G929" i="340"/>
  <c r="G928" i="340"/>
  <c r="G927" i="340"/>
  <c r="G926" i="340"/>
  <c r="G925" i="340"/>
  <c r="G924" i="340"/>
  <c r="G923" i="340"/>
  <c r="G922" i="340"/>
  <c r="G921" i="340"/>
  <c r="G920" i="340"/>
  <c r="G919" i="340"/>
  <c r="G918" i="340"/>
  <c r="G917" i="340"/>
  <c r="G916" i="340"/>
  <c r="G915" i="340"/>
  <c r="G914" i="340"/>
  <c r="G913" i="340"/>
  <c r="G912" i="340"/>
  <c r="G911" i="340"/>
  <c r="G910" i="340"/>
  <c r="G909" i="340"/>
  <c r="G908" i="340"/>
  <c r="G907" i="340"/>
  <c r="G906" i="340"/>
  <c r="G905" i="340"/>
  <c r="G904" i="340"/>
  <c r="G903" i="340"/>
  <c r="G902" i="340"/>
  <c r="G901" i="340"/>
  <c r="G900" i="340"/>
  <c r="G899" i="340"/>
  <c r="G898" i="340"/>
  <c r="G897" i="340"/>
  <c r="G896" i="340"/>
  <c r="G895" i="340"/>
  <c r="G894" i="340"/>
  <c r="G893" i="340"/>
  <c r="G892" i="340"/>
  <c r="G891" i="340"/>
  <c r="G890" i="340"/>
  <c r="G889" i="340"/>
  <c r="G888" i="340"/>
  <c r="G887" i="340"/>
  <c r="G886" i="340"/>
  <c r="G885" i="340"/>
  <c r="G884" i="340"/>
  <c r="G883" i="340"/>
  <c r="G882" i="340"/>
  <c r="G881" i="340"/>
  <c r="G880" i="340"/>
  <c r="G879" i="340"/>
  <c r="G878" i="340"/>
  <c r="G877" i="340"/>
  <c r="G876" i="340"/>
  <c r="G875" i="340"/>
  <c r="G874" i="340"/>
  <c r="G873" i="340"/>
  <c r="G872" i="340"/>
  <c r="G871" i="340"/>
  <c r="G870" i="340"/>
  <c r="G869" i="340"/>
  <c r="G868" i="340"/>
  <c r="G867" i="340"/>
  <c r="G866" i="340"/>
  <c r="G865" i="340"/>
  <c r="G864" i="340"/>
  <c r="G863" i="340"/>
  <c r="G858" i="340"/>
  <c r="G857" i="340"/>
  <c r="G856" i="340"/>
  <c r="G855" i="340"/>
  <c r="G854" i="340"/>
  <c r="G853" i="340"/>
  <c r="G852" i="340"/>
  <c r="G851" i="340"/>
  <c r="G850" i="340"/>
  <c r="G849" i="340"/>
  <c r="G848" i="340"/>
  <c r="G847" i="340"/>
  <c r="G846" i="340"/>
  <c r="G845" i="340"/>
  <c r="G844" i="340"/>
  <c r="G843" i="340"/>
  <c r="G842" i="340"/>
  <c r="G841" i="340"/>
  <c r="G840" i="340"/>
  <c r="G839" i="340"/>
  <c r="G838" i="340"/>
  <c r="G837" i="340"/>
  <c r="G836" i="340"/>
  <c r="G835" i="340"/>
  <c r="G834" i="340"/>
  <c r="G833" i="340"/>
  <c r="G832" i="340"/>
  <c r="G831" i="340"/>
  <c r="G830" i="340"/>
  <c r="G829" i="340"/>
  <c r="G828" i="340"/>
  <c r="G827" i="340"/>
  <c r="G826" i="340"/>
  <c r="G825" i="340"/>
  <c r="G824" i="340"/>
  <c r="G823" i="340"/>
  <c r="G822" i="340"/>
  <c r="G821" i="340"/>
  <c r="G820" i="340"/>
  <c r="G819" i="340"/>
  <c r="G814" i="340"/>
  <c r="G813" i="340"/>
  <c r="G812" i="340"/>
  <c r="G811" i="340"/>
  <c r="G810" i="340"/>
  <c r="G809" i="340"/>
  <c r="G808" i="340"/>
  <c r="G807" i="340"/>
  <c r="G806" i="340"/>
  <c r="G805" i="340"/>
  <c r="G804" i="340"/>
  <c r="G803" i="340"/>
  <c r="G802" i="340"/>
  <c r="G801" i="340"/>
  <c r="G800" i="340"/>
  <c r="G799" i="340"/>
  <c r="G798" i="340"/>
  <c r="G797" i="340"/>
  <c r="G792" i="340"/>
  <c r="G791" i="340"/>
  <c r="G790" i="340"/>
  <c r="G789" i="340"/>
  <c r="G788" i="340"/>
  <c r="G787" i="340"/>
  <c r="G786" i="340"/>
  <c r="G785" i="340"/>
  <c r="G784" i="340"/>
  <c r="G783" i="340"/>
  <c r="G782" i="340"/>
  <c r="G781" i="340"/>
  <c r="G780" i="340"/>
  <c r="G779" i="340"/>
  <c r="G778" i="340"/>
  <c r="G777" i="340"/>
  <c r="G776" i="340"/>
  <c r="G775" i="340"/>
  <c r="G774" i="340"/>
  <c r="G773" i="340"/>
  <c r="G772" i="340"/>
  <c r="G771" i="340"/>
  <c r="G770" i="340"/>
  <c r="G769" i="340"/>
  <c r="G768" i="340"/>
  <c r="G767" i="340"/>
  <c r="G766" i="340"/>
  <c r="G765" i="340"/>
  <c r="G764" i="340"/>
  <c r="G763" i="340"/>
  <c r="G762" i="340"/>
  <c r="G761" i="340"/>
  <c r="G760" i="340"/>
  <c r="G759" i="340"/>
  <c r="G758" i="340"/>
  <c r="G757" i="340"/>
  <c r="G756" i="340"/>
  <c r="G755" i="340"/>
  <c r="G754" i="340"/>
  <c r="G753" i="340"/>
  <c r="G748" i="340"/>
  <c r="G747" i="340"/>
  <c r="G746" i="340"/>
  <c r="G745" i="340"/>
  <c r="G744" i="340"/>
  <c r="G743" i="340"/>
  <c r="G742" i="340"/>
  <c r="G741" i="340"/>
  <c r="G740" i="340"/>
  <c r="G739" i="340"/>
  <c r="G738" i="340"/>
  <c r="G737" i="340"/>
  <c r="G736" i="340"/>
  <c r="G735" i="340"/>
  <c r="G734" i="340"/>
  <c r="G733" i="340"/>
  <c r="G732" i="340"/>
  <c r="G731" i="340"/>
  <c r="G726" i="340"/>
  <c r="G725" i="340"/>
  <c r="G724" i="340"/>
  <c r="G712" i="340"/>
  <c r="G711" i="340"/>
  <c r="G709" i="340"/>
  <c r="G704" i="340"/>
  <c r="G703" i="340"/>
  <c r="G702" i="340"/>
  <c r="G701" i="340"/>
  <c r="G700" i="340"/>
  <c r="G699" i="340"/>
  <c r="G698" i="340"/>
  <c r="G697" i="340"/>
  <c r="G696" i="340"/>
  <c r="G695" i="340"/>
  <c r="G694" i="340"/>
  <c r="G693" i="340"/>
  <c r="G692" i="340"/>
  <c r="G691" i="340"/>
  <c r="G690" i="340"/>
  <c r="G689" i="340"/>
  <c r="G688" i="340"/>
  <c r="G687" i="340"/>
  <c r="G682" i="340"/>
  <c r="G681" i="340"/>
  <c r="G680" i="340"/>
  <c r="G679" i="340"/>
  <c r="G678" i="340"/>
  <c r="G677" i="340"/>
  <c r="G676" i="340"/>
  <c r="G675" i="340"/>
  <c r="G674" i="340"/>
  <c r="G673" i="340"/>
  <c r="G672" i="340"/>
  <c r="G671" i="340"/>
  <c r="G670" i="340"/>
  <c r="G669" i="340"/>
  <c r="G668" i="340"/>
  <c r="G667" i="340"/>
  <c r="G666" i="340"/>
  <c r="G665" i="340"/>
  <c r="G660" i="340"/>
  <c r="G659" i="340"/>
  <c r="G658" i="340"/>
  <c r="G657" i="340"/>
  <c r="G656" i="340"/>
  <c r="G655" i="340"/>
  <c r="G654" i="340"/>
  <c r="G653" i="340"/>
  <c r="G652" i="340"/>
  <c r="G651" i="340"/>
  <c r="G650" i="340"/>
  <c r="G649" i="340"/>
  <c r="G648" i="340"/>
  <c r="G647" i="340"/>
  <c r="G646" i="340"/>
  <c r="G645" i="340"/>
  <c r="G644" i="340"/>
  <c r="G643" i="340"/>
  <c r="G638" i="340"/>
  <c r="G633" i="340"/>
  <c r="G632" i="340"/>
  <c r="G631" i="340"/>
  <c r="G630" i="340"/>
  <c r="G629" i="340"/>
  <c r="G628" i="340"/>
  <c r="G627" i="340"/>
  <c r="G626" i="340"/>
  <c r="G625" i="340"/>
  <c r="G624" i="340"/>
  <c r="G623" i="340"/>
  <c r="G622" i="340"/>
  <c r="G621" i="340"/>
  <c r="G620" i="340"/>
  <c r="G619" i="340"/>
  <c r="G616" i="340"/>
  <c r="G615" i="340"/>
  <c r="G614" i="340"/>
  <c r="G613" i="340"/>
  <c r="G612" i="340"/>
  <c r="G611" i="340"/>
  <c r="G610" i="340"/>
  <c r="G609" i="340"/>
  <c r="G608" i="340"/>
  <c r="G607" i="340"/>
  <c r="G606" i="340"/>
  <c r="G605" i="340"/>
  <c r="G604" i="340"/>
  <c r="G603" i="340"/>
  <c r="G602" i="340"/>
  <c r="G601" i="340"/>
  <c r="G600" i="340"/>
  <c r="G599" i="340"/>
  <c r="G598" i="340"/>
  <c r="G597" i="340"/>
  <c r="G594" i="340"/>
  <c r="G593" i="340"/>
  <c r="G592" i="340"/>
  <c r="G591" i="340"/>
  <c r="G590" i="340"/>
  <c r="G589" i="340"/>
  <c r="G588" i="340"/>
  <c r="G587" i="340"/>
  <c r="G586" i="340"/>
  <c r="G585" i="340"/>
  <c r="G584" i="340"/>
  <c r="G583" i="340"/>
  <c r="G582" i="340"/>
  <c r="G581" i="340"/>
  <c r="G580" i="340"/>
  <c r="G579" i="340"/>
  <c r="G578" i="340"/>
  <c r="G577" i="340"/>
  <c r="G550" i="340"/>
  <c r="G549" i="340"/>
  <c r="G548" i="340"/>
  <c r="G547" i="340"/>
  <c r="G546" i="340"/>
  <c r="G545" i="340"/>
  <c r="G544" i="340"/>
  <c r="G543" i="340"/>
  <c r="G542" i="340"/>
  <c r="G541" i="340"/>
  <c r="G540" i="340"/>
  <c r="G539" i="340"/>
  <c r="G538" i="340"/>
  <c r="G537" i="340"/>
  <c r="G536" i="340"/>
  <c r="G535" i="340"/>
  <c r="G534" i="340"/>
  <c r="G533" i="340"/>
  <c r="G532" i="340"/>
  <c r="G531" i="340"/>
  <c r="G530" i="340"/>
  <c r="G529" i="340"/>
  <c r="G528" i="340"/>
  <c r="G527" i="340"/>
  <c r="G526" i="340"/>
  <c r="G525" i="340"/>
  <c r="G524" i="340"/>
  <c r="G523" i="340"/>
  <c r="G522" i="340"/>
  <c r="G521" i="340"/>
  <c r="G520" i="340"/>
  <c r="G519" i="340"/>
  <c r="G518" i="340"/>
  <c r="G517" i="340"/>
  <c r="G516" i="340"/>
  <c r="G515" i="340"/>
  <c r="G514" i="340"/>
  <c r="G513" i="340"/>
  <c r="G512" i="340"/>
  <c r="G511" i="340"/>
  <c r="G506" i="340"/>
  <c r="G505" i="340"/>
  <c r="G504" i="340"/>
  <c r="G503" i="340"/>
  <c r="G502" i="340"/>
  <c r="G501" i="340"/>
  <c r="G500" i="340"/>
  <c r="G499" i="340"/>
  <c r="G498" i="340"/>
  <c r="G497" i="340"/>
  <c r="G496" i="340"/>
  <c r="G495" i="340"/>
  <c r="G494" i="340"/>
  <c r="G493" i="340"/>
  <c r="G492" i="340"/>
  <c r="G491" i="340"/>
  <c r="G490" i="340"/>
  <c r="G489" i="340"/>
  <c r="G484" i="340"/>
  <c r="G483" i="340"/>
  <c r="G481" i="340"/>
  <c r="G480" i="340"/>
  <c r="G478" i="340"/>
  <c r="G477" i="340"/>
  <c r="G476" i="340"/>
  <c r="G475" i="340"/>
  <c r="G474" i="340"/>
  <c r="G473" i="340"/>
  <c r="G472" i="340"/>
  <c r="G471" i="340"/>
  <c r="G470" i="340"/>
  <c r="G469" i="340"/>
  <c r="G468" i="340"/>
  <c r="G467" i="340"/>
  <c r="G466" i="340"/>
  <c r="G465" i="340"/>
  <c r="G464" i="340"/>
  <c r="G463" i="340"/>
  <c r="G462" i="340"/>
  <c r="G461" i="340"/>
  <c r="G460" i="340"/>
  <c r="G459" i="340"/>
  <c r="G458" i="340"/>
  <c r="G457" i="340"/>
  <c r="G456" i="340"/>
  <c r="G455" i="340"/>
  <c r="G454" i="340"/>
  <c r="G453" i="340"/>
  <c r="G452" i="340"/>
  <c r="G451" i="340"/>
  <c r="G450" i="340"/>
  <c r="G448" i="340"/>
  <c r="G447" i="340"/>
  <c r="G446" i="340"/>
  <c r="G445" i="340"/>
  <c r="G444" i="340"/>
  <c r="G443" i="340"/>
  <c r="G442" i="340"/>
  <c r="G441" i="340"/>
  <c r="G440" i="340"/>
  <c r="G439" i="340"/>
  <c r="G438" i="340"/>
  <c r="G437" i="340"/>
  <c r="G436" i="340"/>
  <c r="G435" i="340"/>
  <c r="G433" i="340"/>
  <c r="G432" i="340"/>
  <c r="G431" i="340"/>
  <c r="G430" i="340"/>
  <c r="G429" i="340"/>
  <c r="G428" i="340"/>
  <c r="G427" i="340"/>
  <c r="G426" i="340"/>
  <c r="G425" i="340"/>
  <c r="G424" i="340"/>
  <c r="G423" i="340"/>
  <c r="G418" i="340"/>
  <c r="G417" i="340"/>
  <c r="G416" i="340"/>
  <c r="G415" i="340"/>
  <c r="G414" i="340"/>
  <c r="G413" i="340"/>
  <c r="G412" i="340"/>
  <c r="G411" i="340"/>
  <c r="G410" i="340"/>
  <c r="G409" i="340"/>
  <c r="G408" i="340"/>
  <c r="G407" i="340"/>
  <c r="G406" i="340"/>
  <c r="G405" i="340"/>
  <c r="G404" i="340"/>
  <c r="G403" i="340"/>
  <c r="G402" i="340"/>
  <c r="G401" i="340"/>
  <c r="G400" i="340"/>
  <c r="G399" i="340"/>
  <c r="G398" i="340"/>
  <c r="G397" i="340"/>
  <c r="G396" i="340"/>
  <c r="G395" i="340"/>
  <c r="G394" i="340"/>
  <c r="G393" i="340"/>
  <c r="G392" i="340"/>
  <c r="G391" i="340"/>
  <c r="G390" i="340"/>
  <c r="G389" i="340"/>
  <c r="G388" i="340"/>
  <c r="G387" i="340"/>
  <c r="G386" i="340"/>
  <c r="G385" i="340"/>
  <c r="G384" i="340"/>
  <c r="G383" i="340"/>
  <c r="G382" i="340"/>
  <c r="G381" i="340"/>
  <c r="G380" i="340"/>
  <c r="G379" i="340"/>
  <c r="G374" i="340"/>
  <c r="G373" i="340"/>
  <c r="G372" i="340"/>
  <c r="G371" i="340"/>
  <c r="G370" i="340"/>
  <c r="G369" i="340"/>
  <c r="G368" i="340"/>
  <c r="G367" i="340"/>
  <c r="G366" i="340"/>
  <c r="G365" i="340"/>
  <c r="G364" i="340"/>
  <c r="G363" i="340"/>
  <c r="G362" i="340"/>
  <c r="G361" i="340"/>
  <c r="G360" i="340"/>
  <c r="G359" i="340"/>
  <c r="G358" i="340"/>
  <c r="G357" i="340"/>
  <c r="G352" i="340"/>
  <c r="G350" i="340"/>
  <c r="G348" i="340"/>
  <c r="G347" i="340"/>
  <c r="G346" i="340"/>
  <c r="G345" i="340"/>
  <c r="G344" i="340"/>
  <c r="G343" i="340"/>
  <c r="G342" i="340"/>
  <c r="G341" i="340"/>
  <c r="G340" i="340"/>
  <c r="G339" i="340"/>
  <c r="G338" i="340"/>
  <c r="G337" i="340"/>
  <c r="G336" i="340"/>
  <c r="G335" i="340"/>
  <c r="G330" i="340"/>
  <c r="G329" i="340"/>
  <c r="G328" i="340"/>
  <c r="G327" i="340"/>
  <c r="G326" i="340"/>
  <c r="G325" i="340"/>
  <c r="G324" i="340"/>
  <c r="G323" i="340"/>
  <c r="G322" i="340"/>
  <c r="G321" i="340"/>
  <c r="G320" i="340"/>
  <c r="G319" i="340"/>
  <c r="G318" i="340"/>
  <c r="G317" i="340"/>
  <c r="G316" i="340"/>
  <c r="G315" i="340"/>
  <c r="G314" i="340"/>
  <c r="G313" i="340"/>
  <c r="G312" i="340"/>
  <c r="G311" i="340"/>
  <c r="G310" i="340"/>
  <c r="G309" i="340"/>
  <c r="G308" i="340"/>
  <c r="G307" i="340"/>
  <c r="G306" i="340"/>
  <c r="G305" i="340"/>
  <c r="G304" i="340"/>
  <c r="G303" i="340"/>
  <c r="G302" i="340"/>
  <c r="G301" i="340"/>
  <c r="G300" i="340"/>
  <c r="G299" i="340"/>
  <c r="G298" i="340"/>
  <c r="G297" i="340"/>
  <c r="G296" i="340"/>
  <c r="G295" i="340"/>
  <c r="G294" i="340"/>
  <c r="G293" i="340"/>
  <c r="G292" i="340"/>
  <c r="G291" i="340"/>
  <c r="G286" i="340"/>
  <c r="G285" i="340"/>
  <c r="G284" i="340"/>
  <c r="G283" i="340"/>
  <c r="G282" i="340"/>
  <c r="G281" i="340"/>
  <c r="G280" i="340"/>
  <c r="G279" i="340"/>
  <c r="G278" i="340"/>
  <c r="G277" i="340"/>
  <c r="G276" i="340"/>
  <c r="G275" i="340"/>
  <c r="G274" i="340"/>
  <c r="G273" i="340"/>
  <c r="G272" i="340"/>
  <c r="G271" i="340"/>
  <c r="G270" i="340"/>
  <c r="G269" i="340"/>
  <c r="G264" i="340"/>
  <c r="G263" i="340"/>
  <c r="G262" i="340"/>
  <c r="G261" i="340"/>
  <c r="G260" i="340"/>
  <c r="G259" i="340"/>
  <c r="G258" i="340"/>
  <c r="G257" i="340"/>
  <c r="G256" i="340"/>
  <c r="G255" i="340"/>
  <c r="G254" i="340"/>
  <c r="G253" i="340"/>
  <c r="G252" i="340"/>
  <c r="G251" i="340"/>
  <c r="G250" i="340"/>
  <c r="G249" i="340"/>
  <c r="G248" i="340"/>
  <c r="G247" i="340"/>
  <c r="G246" i="340"/>
  <c r="G245" i="340"/>
  <c r="G244" i="340"/>
  <c r="G243" i="340"/>
  <c r="G241" i="340"/>
  <c r="G239" i="340"/>
  <c r="G238" i="340"/>
  <c r="G237" i="340"/>
  <c r="G236" i="340"/>
  <c r="G235" i="340"/>
  <c r="G234" i="340"/>
  <c r="G233" i="340"/>
  <c r="G232" i="340"/>
  <c r="G231" i="340"/>
  <c r="G230" i="340"/>
  <c r="G229" i="340"/>
  <c r="G228" i="340"/>
  <c r="G227" i="340"/>
  <c r="G226" i="340"/>
  <c r="G225" i="340"/>
  <c r="G224" i="340"/>
  <c r="G223" i="340"/>
  <c r="G222" i="340"/>
  <c r="G221" i="340"/>
  <c r="G220" i="340"/>
  <c r="G219" i="340"/>
  <c r="G218" i="340"/>
  <c r="G217" i="340"/>
  <c r="G216" i="340"/>
  <c r="G215" i="340"/>
  <c r="G214" i="340"/>
  <c r="G213" i="340"/>
  <c r="G212" i="340"/>
  <c r="G211" i="340"/>
  <c r="G210" i="340"/>
  <c r="G209" i="340"/>
  <c r="G208" i="340"/>
  <c r="G207" i="340"/>
  <c r="G206" i="340"/>
  <c r="G205" i="340"/>
  <c r="G204" i="340"/>
  <c r="G203" i="340"/>
  <c r="G202" i="340"/>
  <c r="G201" i="340"/>
  <c r="G200" i="340"/>
  <c r="G199" i="340"/>
  <c r="G198" i="340"/>
  <c r="G197" i="340"/>
  <c r="G196" i="340"/>
  <c r="G195" i="340"/>
  <c r="G194" i="340"/>
  <c r="G193" i="340"/>
  <c r="G192" i="340"/>
  <c r="G191" i="340"/>
  <c r="G190" i="340"/>
  <c r="G189" i="340"/>
  <c r="G188" i="340"/>
  <c r="G187" i="340"/>
  <c r="G186" i="340"/>
  <c r="G185" i="340"/>
  <c r="G184" i="340"/>
  <c r="G183" i="340"/>
  <c r="G182" i="340"/>
  <c r="G181" i="340"/>
  <c r="G176" i="340"/>
  <c r="G175" i="340"/>
  <c r="G174" i="340"/>
  <c r="G173" i="340"/>
  <c r="G172" i="340"/>
  <c r="G171" i="340"/>
  <c r="G170" i="340"/>
  <c r="G169" i="340"/>
  <c r="G168" i="340"/>
  <c r="G167" i="340"/>
  <c r="G166" i="340"/>
  <c r="G165" i="340"/>
  <c r="G164" i="340"/>
  <c r="G163" i="340"/>
  <c r="G162" i="340"/>
  <c r="G161" i="340"/>
  <c r="G160" i="340"/>
  <c r="G159" i="340"/>
  <c r="G158" i="340"/>
  <c r="G157" i="340"/>
  <c r="G156" i="340"/>
  <c r="G155" i="340"/>
  <c r="G151" i="340"/>
  <c r="G150" i="340"/>
  <c r="G149" i="340"/>
  <c r="G148" i="340"/>
  <c r="G147" i="340"/>
  <c r="G146" i="340"/>
  <c r="G145" i="340"/>
  <c r="G144" i="340"/>
  <c r="G143" i="340"/>
  <c r="G142" i="340"/>
  <c r="G141" i="340"/>
  <c r="G140" i="340"/>
  <c r="G139" i="340"/>
  <c r="G138" i="340"/>
  <c r="G137" i="340"/>
  <c r="G132" i="340"/>
  <c r="G131" i="340"/>
  <c r="G130" i="340"/>
  <c r="G129" i="340"/>
  <c r="G128" i="340"/>
  <c r="G127" i="340"/>
  <c r="G126" i="340"/>
  <c r="G125" i="340"/>
  <c r="G124" i="340"/>
  <c r="G123" i="340"/>
  <c r="G122" i="340"/>
  <c r="G121" i="340"/>
  <c r="G120" i="340"/>
  <c r="G119" i="340"/>
  <c r="G118" i="340"/>
  <c r="G117" i="340"/>
  <c r="G116" i="340"/>
  <c r="G115" i="340"/>
  <c r="G110" i="340"/>
  <c r="G109" i="340"/>
  <c r="G108" i="340"/>
  <c r="G107" i="340"/>
  <c r="G106" i="340"/>
  <c r="G105" i="340"/>
  <c r="G104" i="340"/>
  <c r="G103" i="340"/>
  <c r="G102" i="340"/>
  <c r="G101" i="340"/>
  <c r="G100" i="340"/>
  <c r="G99" i="340"/>
  <c r="G98" i="340"/>
  <c r="G97" i="340"/>
  <c r="G96" i="340"/>
  <c r="G95" i="340"/>
  <c r="G94" i="340"/>
  <c r="G93" i="340"/>
  <c r="G88" i="340"/>
  <c r="G87" i="340"/>
  <c r="G86" i="340"/>
  <c r="G85" i="340"/>
  <c r="G84" i="340"/>
  <c r="G83" i="340"/>
  <c r="G82" i="340"/>
  <c r="G81" i="340"/>
  <c r="G80" i="340"/>
  <c r="G79" i="340"/>
  <c r="G78" i="340"/>
  <c r="G77" i="340"/>
  <c r="G76" i="340"/>
  <c r="G75" i="340"/>
  <c r="G74" i="340"/>
  <c r="G73" i="340"/>
  <c r="G72" i="340"/>
  <c r="G71" i="340"/>
  <c r="G70" i="340"/>
  <c r="G69" i="340"/>
  <c r="G68" i="340"/>
  <c r="G67" i="340"/>
  <c r="G65" i="340"/>
  <c r="G64" i="340"/>
  <c r="G63" i="340"/>
  <c r="G62" i="340"/>
  <c r="G61" i="340"/>
  <c r="G60" i="340"/>
  <c r="G59" i="340"/>
  <c r="G58" i="340"/>
  <c r="G57" i="340"/>
  <c r="G56" i="340"/>
  <c r="G55" i="340"/>
  <c r="G54" i="340"/>
  <c r="G53" i="340"/>
  <c r="G52" i="340"/>
  <c r="G51" i="340"/>
  <c r="G50" i="340"/>
  <c r="G49" i="340"/>
  <c r="G46" i="340"/>
  <c r="G22" i="339"/>
  <c r="G21" i="339"/>
  <c r="G20" i="339"/>
  <c r="G19" i="339"/>
  <c r="G18" i="339"/>
  <c r="G14" i="339"/>
  <c r="G13" i="339"/>
  <c r="G12" i="339"/>
  <c r="G11" i="339"/>
  <c r="G10" i="339"/>
  <c r="G9" i="339"/>
  <c r="G8" i="339"/>
  <c r="G7" i="339"/>
  <c r="G6" i="339"/>
  <c r="G5" i="339"/>
  <c r="G4" i="339"/>
  <c r="G1426" i="342" l="1"/>
  <c r="G1305" i="342" s="1"/>
  <c r="G1326" i="342" s="1"/>
  <c r="G1201" i="342"/>
  <c r="G23" i="339"/>
  <c r="G138" i="336" s="1"/>
  <c r="G1189" i="340"/>
  <c r="G36" i="340" s="1"/>
  <c r="G1187" i="340"/>
  <c r="G1233" i="340"/>
  <c r="O1233" i="340" s="1"/>
  <c r="G485" i="340"/>
  <c r="O485" i="340" s="1"/>
  <c r="G551" i="340"/>
  <c r="O551" i="340" s="1"/>
  <c r="G967" i="340"/>
  <c r="G331" i="340"/>
  <c r="G11" i="340" s="1"/>
  <c r="G42" i="340" s="1"/>
  <c r="G248" i="336" s="1"/>
  <c r="G815" i="340"/>
  <c r="G20" i="340" s="1"/>
  <c r="G111" i="340"/>
  <c r="G6" i="340" s="1"/>
  <c r="G419" i="340"/>
  <c r="O419" i="340" s="1"/>
  <c r="G639" i="340"/>
  <c r="P639" i="340" s="1"/>
  <c r="G683" i="340"/>
  <c r="P683" i="340" s="1"/>
  <c r="G727" i="340"/>
  <c r="G559" i="340" s="1"/>
  <c r="G969" i="340"/>
  <c r="G26" i="340" s="1"/>
  <c r="G507" i="340"/>
  <c r="O507" i="340" s="1"/>
  <c r="G89" i="340"/>
  <c r="G5" i="340" s="1"/>
  <c r="G991" i="340"/>
  <c r="O991" i="340" s="1"/>
  <c r="G1143" i="340"/>
  <c r="G1167" i="340"/>
  <c r="G34" i="340" s="1"/>
  <c r="G1211" i="340"/>
  <c r="O1211" i="340" s="1"/>
  <c r="G1035" i="340"/>
  <c r="O1035" i="340" s="1"/>
  <c r="G265" i="340"/>
  <c r="G9" i="340" s="1"/>
  <c r="G287" i="340"/>
  <c r="O287" i="340" s="1"/>
  <c r="G859" i="340"/>
  <c r="G21" i="340" s="1"/>
  <c r="G1101" i="340"/>
  <c r="G31" i="340" s="1"/>
  <c r="G1013" i="340"/>
  <c r="O1013" i="340" s="1"/>
  <c r="G353" i="340"/>
  <c r="G12" i="340" s="1"/>
  <c r="G375" i="340"/>
  <c r="O375" i="340" s="1"/>
  <c r="G661" i="340"/>
  <c r="P661" i="340" s="1"/>
  <c r="G705" i="340"/>
  <c r="G558" i="340" s="1"/>
  <c r="G749" i="340"/>
  <c r="P749" i="340" s="1"/>
  <c r="G793" i="340"/>
  <c r="O793" i="340" s="1"/>
  <c r="G1145" i="340"/>
  <c r="G33" i="340" s="1"/>
  <c r="G133" i="340"/>
  <c r="G7" i="340" s="1"/>
  <c r="G1099" i="340"/>
  <c r="O1099" i="340" s="1"/>
  <c r="G45" i="341"/>
  <c r="G5" i="341" s="1"/>
  <c r="G23" i="341" s="1"/>
  <c r="G254" i="336" s="1"/>
  <c r="G1076" i="342"/>
  <c r="G177" i="340"/>
  <c r="O177" i="340" s="1"/>
  <c r="G13" i="340"/>
  <c r="G12" i="342" l="1"/>
  <c r="Q12" i="342" s="1"/>
  <c r="G7" i="342"/>
  <c r="Q7" i="342" s="1"/>
  <c r="G11" i="342"/>
  <c r="Q11" i="342" s="1"/>
  <c r="G961" i="342"/>
  <c r="G1051" i="342" s="1"/>
  <c r="G726" i="342" s="1"/>
  <c r="G6" i="342" s="1"/>
  <c r="O967" i="340"/>
  <c r="G968" i="340"/>
  <c r="Q967" i="340" s="1"/>
  <c r="O859" i="340"/>
  <c r="G43" i="340"/>
  <c r="O89" i="340"/>
  <c r="G38" i="340"/>
  <c r="G45" i="340" s="1"/>
  <c r="G261" i="336" s="1"/>
  <c r="P727" i="340"/>
  <c r="G17" i="340"/>
  <c r="G15" i="340"/>
  <c r="G1188" i="340"/>
  <c r="G35" i="340" s="1"/>
  <c r="O111" i="340"/>
  <c r="G19" i="340"/>
  <c r="G557" i="340"/>
  <c r="G1144" i="340"/>
  <c r="G32" i="340" s="1"/>
  <c r="O1167" i="340"/>
  <c r="O1143" i="340"/>
  <c r="G10" i="340"/>
  <c r="G27" i="340"/>
  <c r="G560" i="340"/>
  <c r="O331" i="340"/>
  <c r="O815" i="340"/>
  <c r="P705" i="340"/>
  <c r="G556" i="340"/>
  <c r="G37" i="340"/>
  <c r="G44" i="340" s="1"/>
  <c r="G257" i="336" s="1"/>
  <c r="O353" i="340"/>
  <c r="G16" i="340"/>
  <c r="O133" i="340"/>
  <c r="G555" i="340"/>
  <c r="O265" i="340"/>
  <c r="G29" i="340"/>
  <c r="G1100" i="340"/>
  <c r="G30" i="340" s="1"/>
  <c r="G14" i="340"/>
  <c r="G28" i="340"/>
  <c r="G8" i="340"/>
  <c r="Q6" i="342" l="1"/>
  <c r="G32" i="342"/>
  <c r="G51" i="342" s="1"/>
  <c r="P573" i="340"/>
  <c r="G573" i="340"/>
  <c r="G18" i="340" s="1"/>
  <c r="G25" i="340"/>
  <c r="O573" i="340" l="1"/>
  <c r="P5" i="336"/>
  <c r="P6" i="336" s="1"/>
  <c r="R10" i="336"/>
  <c r="F12" i="336"/>
  <c r="U81" i="336" l="1"/>
  <c r="U63" i="336"/>
  <c r="U91" i="336" s="1"/>
  <c r="U58" i="336"/>
  <c r="U86" i="336" s="1"/>
  <c r="C5" i="337" l="1"/>
  <c r="E26" i="337" s="1"/>
  <c r="G263" i="336"/>
  <c r="G44" i="336" s="1"/>
  <c r="G259" i="336"/>
  <c r="AA241" i="336"/>
  <c r="AA240" i="336"/>
  <c r="AA234" i="336"/>
  <c r="AA233" i="336"/>
  <c r="AA216" i="336"/>
  <c r="AA209" i="336"/>
  <c r="AA191" i="336"/>
  <c r="AA184" i="336"/>
  <c r="G176" i="336"/>
  <c r="F155" i="336"/>
  <c r="AA154" i="336"/>
  <c r="F145" i="336"/>
  <c r="AA143" i="336"/>
  <c r="AA142" i="336"/>
  <c r="G140" i="336"/>
  <c r="AA95" i="336"/>
  <c r="AF63" i="336"/>
  <c r="AF91" i="336" s="1"/>
  <c r="AF58" i="336"/>
  <c r="AF86" i="336" s="1"/>
  <c r="D6" i="337"/>
  <c r="G131" i="336" l="1"/>
  <c r="G107" i="336"/>
  <c r="G40" i="336"/>
  <c r="G129" i="336" s="1"/>
  <c r="K26" i="337"/>
  <c r="K36" i="337" s="1"/>
  <c r="K45" i="337" s="1"/>
  <c r="E36" i="337"/>
  <c r="E45" i="337" s="1"/>
  <c r="E54" i="337" s="1"/>
  <c r="AQ63" i="336" l="1"/>
  <c r="AQ91" i="336" s="1"/>
  <c r="AF51" i="336"/>
  <c r="AF81" i="336"/>
  <c r="AQ81" i="336"/>
  <c r="AQ51" i="336"/>
  <c r="AD56" i="336"/>
  <c r="AQ58" i="336" l="1"/>
  <c r="AQ86" i="336" s="1"/>
  <c r="AD49" i="336"/>
  <c r="AE58" i="336"/>
  <c r="AD58" i="336" s="1"/>
  <c r="AC58" i="336" s="1"/>
  <c r="AH59" i="336"/>
  <c r="AG59" i="336"/>
  <c r="AI59" i="336" l="1"/>
  <c r="AI58" i="336"/>
  <c r="AD61" i="336"/>
  <c r="AE51" i="336"/>
  <c r="AD51" i="336" s="1"/>
  <c r="AC51" i="336" s="1"/>
  <c r="AH52" i="336"/>
  <c r="AG52" i="336"/>
  <c r="AA58" i="336" l="1"/>
  <c r="AA183" i="336" s="1"/>
  <c r="AH64" i="336"/>
  <c r="AG64" i="336"/>
  <c r="AE63" i="336"/>
  <c r="AD63" i="336" s="1"/>
  <c r="AC63" i="336" s="1"/>
  <c r="AI52" i="336"/>
  <c r="AI51" i="336"/>
  <c r="AA51" i="336" l="1"/>
  <c r="AA140" i="336" s="1"/>
  <c r="AI64" i="336"/>
  <c r="AI63" i="336"/>
  <c r="AA63" i="336" l="1"/>
  <c r="AA208" i="336" s="1"/>
  <c r="AA67" i="336"/>
  <c r="AA52" i="336"/>
  <c r="AA141" i="336" s="1"/>
  <c r="AD84" i="336" l="1"/>
  <c r="AD89" i="336"/>
  <c r="AG92" i="336" l="1"/>
  <c r="AE91" i="336"/>
  <c r="AD91" i="336" s="1"/>
  <c r="AC91" i="336" s="1"/>
  <c r="AH92" i="336"/>
  <c r="AE86" i="336"/>
  <c r="AD86" i="336" s="1"/>
  <c r="AC86" i="336" s="1"/>
  <c r="AG87" i="336"/>
  <c r="AH87" i="336"/>
  <c r="AI86" i="336" l="1"/>
  <c r="AI87" i="336"/>
  <c r="AI91" i="336"/>
  <c r="AI92" i="336"/>
  <c r="AA86" i="336" l="1"/>
  <c r="AA190" i="336" s="1"/>
  <c r="AA91" i="336"/>
  <c r="AA215" i="336" s="1"/>
  <c r="AD79" i="336"/>
  <c r="AH82" i="336" l="1"/>
  <c r="AG82" i="336"/>
  <c r="AE81" i="336"/>
  <c r="AD81" i="336" s="1"/>
  <c r="AC81" i="336" s="1"/>
  <c r="AI82" i="336" l="1"/>
  <c r="AI81" i="336"/>
  <c r="AA81" i="336" l="1"/>
  <c r="AA153" i="336" s="1"/>
  <c r="AG105" i="336" l="1"/>
  <c r="AF108" i="336" l="1"/>
  <c r="AA107" i="336" s="1"/>
  <c r="AF107" i="336"/>
  <c r="AA106" i="336" s="1"/>
  <c r="AF106" i="336"/>
  <c r="AA105" i="336" s="1"/>
  <c r="G31" i="336" l="1"/>
  <c r="G126" i="336" s="1"/>
  <c r="G37" i="336" l="1"/>
  <c r="G221" i="336" s="1"/>
  <c r="G223" i="336" s="1"/>
  <c r="G225" i="336" s="1"/>
  <c r="G227" i="336" s="1"/>
  <c r="C9" i="337" l="1"/>
  <c r="G18" i="337" l="1"/>
  <c r="G19" i="337" s="1"/>
  <c r="F18" i="337"/>
  <c r="C18" i="337"/>
  <c r="H18" i="337"/>
  <c r="I18" i="337"/>
  <c r="E18" i="337"/>
  <c r="D18" i="337"/>
  <c r="C10" i="337"/>
  <c r="F230" i="336" l="1"/>
  <c r="G230" i="336" s="1"/>
  <c r="L30" i="337"/>
  <c r="K30" i="337"/>
  <c r="M30" i="337"/>
  <c r="L40" i="337"/>
  <c r="M40" i="337"/>
  <c r="K40" i="337"/>
  <c r="G30" i="337"/>
  <c r="F30" i="337"/>
  <c r="E30" i="337"/>
  <c r="F40" i="337"/>
  <c r="G40" i="337"/>
  <c r="E40" i="337"/>
  <c r="F49" i="337"/>
  <c r="G49" i="337"/>
  <c r="E49" i="337"/>
  <c r="L49" i="337"/>
  <c r="K49" i="337"/>
  <c r="M49" i="337"/>
  <c r="C29" i="337" l="1"/>
  <c r="F29" i="337"/>
  <c r="H19" i="337" s="1"/>
  <c r="I48" i="337"/>
  <c r="L48" i="337"/>
  <c r="F19" i="337" s="1"/>
  <c r="F48" i="337"/>
  <c r="E19" i="337" s="1"/>
  <c r="C48" i="337"/>
  <c r="I39" i="337"/>
  <c r="L39" i="337"/>
  <c r="D19" i="337" s="1"/>
  <c r="I29" i="337"/>
  <c r="L29" i="337"/>
  <c r="C39" i="337"/>
  <c r="F39" i="337"/>
  <c r="C19" i="337" s="1"/>
  <c r="G232" i="336"/>
  <c r="H237" i="336"/>
  <c r="I19" i="337" l="1"/>
  <c r="G61" i="336"/>
  <c r="G233" i="336"/>
  <c r="C11" i="337" l="1"/>
  <c r="G234" i="336"/>
  <c r="C20" i="337" l="1"/>
  <c r="H20" i="337"/>
  <c r="D20" i="337"/>
  <c r="F20" i="337"/>
  <c r="E20" i="337"/>
  <c r="G20" i="337"/>
  <c r="G21" i="337" s="1"/>
  <c r="I20" i="337"/>
  <c r="C12" i="337"/>
  <c r="F237" i="336" l="1"/>
  <c r="G237" i="336" s="1"/>
  <c r="G239" i="336" s="1"/>
  <c r="K51" i="337"/>
  <c r="L51" i="337"/>
  <c r="M51" i="337"/>
  <c r="F32" i="337"/>
  <c r="G32" i="337"/>
  <c r="E32" i="337"/>
  <c r="M32" i="337"/>
  <c r="K32" i="337"/>
  <c r="L32" i="337"/>
  <c r="G51" i="337"/>
  <c r="F51" i="337"/>
  <c r="E51" i="337"/>
  <c r="L42" i="337"/>
  <c r="M42" i="337"/>
  <c r="K42" i="337"/>
  <c r="G42" i="337"/>
  <c r="F42" i="337"/>
  <c r="E42" i="337"/>
  <c r="L31" i="337" l="1"/>
  <c r="I31" i="337"/>
  <c r="I41" i="337"/>
  <c r="L41" i="337"/>
  <c r="D21" i="337" s="1"/>
  <c r="C41" i="337"/>
  <c r="F41" i="337"/>
  <c r="C21" i="337" s="1"/>
  <c r="C31" i="337"/>
  <c r="F31" i="337"/>
  <c r="H21" i="337" s="1"/>
  <c r="C50" i="337"/>
  <c r="F50" i="337"/>
  <c r="E21" i="337" s="1"/>
  <c r="L50" i="337"/>
  <c r="I50" i="337"/>
  <c r="G85" i="336"/>
  <c r="G240" i="336"/>
  <c r="F21" i="337" l="1"/>
  <c r="I21" i="337"/>
  <c r="G241" i="336"/>
  <c r="C13" i="337"/>
  <c r="C22" i="337" l="1"/>
  <c r="D22" i="337" s="1"/>
  <c r="E22" i="337"/>
  <c r="F22" i="337" s="1"/>
  <c r="G22" i="337" s="1"/>
  <c r="I22" i="337"/>
  <c r="H22" i="337"/>
  <c r="C14" i="337"/>
  <c r="H6" i="343" l="1"/>
  <c r="H40" i="343"/>
  <c r="H39" i="343"/>
  <c r="H38" i="343"/>
  <c r="H37" i="343"/>
  <c r="H28" i="343"/>
  <c r="H47" i="343" l="1"/>
  <c r="H5" i="343" s="1"/>
  <c r="H24" i="343" l="1"/>
  <c r="G250" i="336" s="1"/>
  <c r="G33" i="336" s="1"/>
  <c r="G173" i="336" s="1"/>
  <c r="G175" i="336" l="1"/>
  <c r="P39" i="340"/>
  <c r="O42" i="340"/>
  <c r="O1187" i="340"/>
  <c r="P42" i="340"/>
  <c r="Q42" i="340" s="1"/>
  <c r="Q43" i="340" s="1"/>
  <c r="G177" i="336" l="1"/>
  <c r="G179" i="336" s="1"/>
  <c r="S56" i="336"/>
  <c r="G249" i="336"/>
  <c r="G32" i="336" s="1"/>
  <c r="G127" i="336" s="1"/>
  <c r="G40" i="340"/>
  <c r="G41" i="340" s="1"/>
  <c r="AS59" i="336" l="1"/>
  <c r="AR59" i="336"/>
  <c r="AP58" i="336"/>
  <c r="AO58" i="336" s="1"/>
  <c r="AN58" i="336" s="1"/>
  <c r="T58" i="336"/>
  <c r="S58" i="336" s="1"/>
  <c r="R58" i="336" s="1"/>
  <c r="W59" i="336"/>
  <c r="V59" i="336"/>
  <c r="P40" i="340"/>
  <c r="G145" i="336"/>
  <c r="G56" i="336" s="1"/>
  <c r="X58" i="336" l="1"/>
  <c r="X59" i="336"/>
  <c r="P58" i="336" s="1"/>
  <c r="P183" i="336" s="1"/>
  <c r="F182" i="336" s="1"/>
  <c r="G182" i="336" s="1"/>
  <c r="AT59" i="336"/>
  <c r="AL58" i="336" s="1"/>
  <c r="P184" i="336" s="1"/>
  <c r="AT58" i="336"/>
  <c r="H155" i="336"/>
  <c r="G155" i="336" s="1"/>
  <c r="G80" i="336" s="1"/>
  <c r="P41" i="340"/>
  <c r="G247" i="336"/>
  <c r="G57" i="336" l="1"/>
  <c r="G184" i="336"/>
  <c r="G185" i="336" s="1"/>
  <c r="G186" i="336" s="1"/>
  <c r="S84" i="336" s="1"/>
  <c r="H189" i="336"/>
  <c r="G30" i="336"/>
  <c r="W87" i="336" l="1"/>
  <c r="V87" i="336"/>
  <c r="AP86" i="336"/>
  <c r="AO86" i="336" s="1"/>
  <c r="AN86" i="336" s="1"/>
  <c r="AR87" i="336"/>
  <c r="T86" i="336"/>
  <c r="S86" i="336" s="1"/>
  <c r="R86" i="336" s="1"/>
  <c r="AS87" i="336"/>
  <c r="G125" i="336"/>
  <c r="X87" i="336" l="1"/>
  <c r="P86" i="336" s="1"/>
  <c r="P190" i="336" s="1"/>
  <c r="F189" i="336" s="1"/>
  <c r="G189" i="336" s="1"/>
  <c r="X86" i="336"/>
  <c r="AT87" i="336"/>
  <c r="AL86" i="336" s="1"/>
  <c r="P191" i="336" s="1"/>
  <c r="AT86" i="336"/>
  <c r="G128" i="336"/>
  <c r="G191" i="336" l="1"/>
  <c r="G192" i="336" s="1"/>
  <c r="G193" i="336" s="1"/>
  <c r="G81" i="336"/>
  <c r="S49" i="336"/>
  <c r="G130" i="336"/>
  <c r="G132" i="336" s="1"/>
  <c r="W52" i="336" l="1"/>
  <c r="AR52" i="336"/>
  <c r="AP51" i="336"/>
  <c r="AO51" i="336" s="1"/>
  <c r="AN51" i="336" s="1"/>
  <c r="T51" i="336"/>
  <c r="S51" i="336" s="1"/>
  <c r="R51" i="336" s="1"/>
  <c r="AS52" i="336"/>
  <c r="V52" i="336"/>
  <c r="X51" i="336" l="1"/>
  <c r="X52" i="336"/>
  <c r="P51" i="336" s="1"/>
  <c r="AT51" i="336"/>
  <c r="AT52" i="336"/>
  <c r="AL51" i="336" s="1"/>
  <c r="AL52" i="336" l="1"/>
  <c r="P143" i="336" s="1"/>
  <c r="P142" i="336"/>
  <c r="P140" i="336"/>
  <c r="P52" i="336"/>
  <c r="P141" i="336" s="1"/>
  <c r="F136" i="336" s="1"/>
  <c r="F144" i="336" s="1"/>
  <c r="P67" i="336"/>
  <c r="G144" i="336" l="1"/>
  <c r="G136" i="336"/>
  <c r="G142" i="336" s="1"/>
  <c r="G54" i="336" l="1"/>
  <c r="G146" i="336"/>
  <c r="G148" i="336" s="1"/>
  <c r="G150" i="336" s="1"/>
  <c r="S79" i="336" s="1"/>
  <c r="H153" i="336"/>
  <c r="H154" i="336"/>
  <c r="G55" i="336"/>
  <c r="AR82" i="336" l="1"/>
  <c r="T81" i="336"/>
  <c r="S81" i="336" s="1"/>
  <c r="R81" i="336" s="1"/>
  <c r="V82" i="336"/>
  <c r="W82" i="336"/>
  <c r="AP81" i="336"/>
  <c r="AO81" i="336" s="1"/>
  <c r="AN81" i="336" s="1"/>
  <c r="AS82" i="336"/>
  <c r="X82" i="336" l="1"/>
  <c r="P81" i="336" s="1"/>
  <c r="X81" i="336"/>
  <c r="AT81" i="336"/>
  <c r="AT82" i="336"/>
  <c r="AL81" i="336" s="1"/>
  <c r="P154" i="336" s="1"/>
  <c r="P95" i="336" l="1"/>
  <c r="P153" i="336"/>
  <c r="F153" i="336" s="1"/>
  <c r="F154" i="336" l="1"/>
  <c r="G154" i="336" s="1"/>
  <c r="G79" i="336" s="1"/>
  <c r="G153" i="336"/>
  <c r="G78" i="336" l="1"/>
  <c r="G156" i="336"/>
  <c r="G158" i="336" s="1"/>
  <c r="G159" i="336" s="1"/>
  <c r="G5" i="342" l="1"/>
  <c r="Q5" i="342" l="1"/>
  <c r="G1630" i="342" l="1"/>
  <c r="G1651" i="342" s="1"/>
  <c r="G15" i="342" s="1"/>
  <c r="Q15" i="342" l="1"/>
  <c r="G26" i="342"/>
  <c r="Q26" i="342"/>
  <c r="G252" i="336" l="1"/>
  <c r="G255" i="336" s="1"/>
  <c r="G265" i="336" s="1"/>
  <c r="I37" i="388"/>
  <c r="G35" i="336" l="1"/>
  <c r="G38" i="336" s="1"/>
  <c r="G42" i="336" s="1"/>
  <c r="G46" i="336" s="1"/>
  <c r="I41" i="388"/>
  <c r="I51" i="388" s="1"/>
  <c r="G197" i="336" l="1"/>
  <c r="G199" i="336"/>
  <c r="S61" i="336" l="1"/>
  <c r="G201" i="336"/>
  <c r="G203" i="336" s="1"/>
  <c r="AP63" i="336" l="1"/>
  <c r="AO63" i="336" s="1"/>
  <c r="AN63" i="336" s="1"/>
  <c r="AS64" i="336"/>
  <c r="T63" i="336"/>
  <c r="S63" i="336" s="1"/>
  <c r="R63" i="336" s="1"/>
  <c r="V64" i="336"/>
  <c r="W64" i="336"/>
  <c r="AR64" i="336"/>
  <c r="I88" i="388" l="1"/>
  <c r="X64" i="336"/>
  <c r="P63" i="336" s="1"/>
  <c r="P208" i="336" s="1"/>
  <c r="F206" i="336" s="1"/>
  <c r="G206" i="336" s="1"/>
  <c r="X63" i="336"/>
  <c r="AT63" i="336"/>
  <c r="AT64" i="336"/>
  <c r="AL63" i="336" s="1"/>
  <c r="P209" i="336" s="1"/>
  <c r="D63" i="388" l="1"/>
  <c r="G208" i="336"/>
  <c r="G209" i="336" s="1"/>
  <c r="G210" i="336" s="1"/>
  <c r="S89" i="336" s="1"/>
  <c r="G59" i="336"/>
  <c r="G63" i="336" s="1"/>
  <c r="G66" i="336" s="1"/>
  <c r="H213" i="336"/>
  <c r="AS92" i="336" l="1"/>
  <c r="V92" i="336"/>
  <c r="AR92" i="336"/>
  <c r="T91" i="336"/>
  <c r="S91" i="336" s="1"/>
  <c r="R91" i="336" s="1"/>
  <c r="W92" i="336"/>
  <c r="AP91" i="336"/>
  <c r="AO91" i="336" s="1"/>
  <c r="AN91" i="336" s="1"/>
  <c r="I86" i="388" l="1"/>
  <c r="I93" i="388" s="1"/>
  <c r="I101" i="388" s="1"/>
  <c r="I76" i="388"/>
  <c r="AT92" i="336"/>
  <c r="AT91" i="336"/>
  <c r="X91" i="336"/>
  <c r="X92" i="336"/>
  <c r="P91" i="336" s="1"/>
  <c r="P215" i="336" s="1"/>
  <c r="F213" i="336" s="1"/>
  <c r="G213" i="336" s="1"/>
  <c r="AL91" i="336" l="1"/>
  <c r="P216" i="336" s="1"/>
  <c r="G83" i="336"/>
  <c r="G87" i="336" s="1"/>
  <c r="G89" i="336" s="1"/>
  <c r="G215" i="336"/>
  <c r="G216" i="336" s="1"/>
  <c r="G217" i="336" s="1"/>
  <c r="G93" i="336" l="1"/>
  <c r="G103" i="336" s="1"/>
  <c r="V105" i="336"/>
  <c r="U107" i="336" l="1"/>
  <c r="P106" i="336" s="1"/>
  <c r="U106" i="336"/>
  <c r="P105" i="336" s="1"/>
  <c r="F102" i="336" s="1"/>
  <c r="G102" i="336" s="1"/>
  <c r="G104" i="336" s="1"/>
  <c r="G109" i="336" s="1"/>
  <c r="U108" i="336"/>
  <c r="P107" i="336" s="1"/>
  <c r="D113" i="388" l="1"/>
  <c r="P10" i="336"/>
  <c r="G105" i="336"/>
  <c r="G113" i="336"/>
  <c r="I117" i="388" l="1"/>
  <c r="I119" i="388" s="1"/>
  <c r="I126" i="388" s="1"/>
  <c r="F7" i="336"/>
  <c r="G117" i="336"/>
  <c r="F6" i="336" s="1"/>
  <c r="P16" i="336" l="1"/>
  <c r="P9" i="336"/>
  <c r="I133" i="388" l="1"/>
  <c r="Q137" i="388" s="1"/>
  <c r="R137" i="388" s="1"/>
  <c r="I149" i="388" l="1"/>
  <c r="I151" i="38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nagano</author>
  </authors>
  <commentList>
    <comment ref="I30" authorId="0" shapeId="0" xr:uid="{3C4BF95A-A18D-49B5-B149-CF252DE84C6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無い場合は0（ゼロ）入力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長見 直</author>
  </authors>
  <commentList>
    <comment ref="B14" authorId="0" shapeId="0" xr:uid="{1EB7E0F0-FEDD-4754-BF47-86EA118CB730}">
      <text>
        <r>
          <rPr>
            <sz val="9"/>
            <color indexed="81"/>
            <rFont val="MS P ゴシック"/>
            <family val="3"/>
            <charset val="128"/>
          </rPr>
          <t xml:space="preserve">タブ名称とリンクしています。
</t>
        </r>
      </text>
    </comment>
    <comment ref="A19" authorId="0" shapeId="0" xr:uid="{4E41C984-EFC2-4F4D-842C-A03EF9EA7AAC}">
      <text>
        <r>
          <rPr>
            <b/>
            <sz val="12"/>
            <color indexed="81"/>
            <rFont val="MS P ゴシック"/>
            <family val="3"/>
            <charset val="128"/>
          </rPr>
          <t>1ページは28番まで</t>
        </r>
      </text>
    </comment>
    <comment ref="A20" authorId="0" shapeId="0" xr:uid="{36563966-1631-4910-870B-740184A4CA13}">
      <text>
        <r>
          <rPr>
            <b/>
            <sz val="12"/>
            <color indexed="81"/>
            <rFont val="MS P ゴシック"/>
            <family val="3"/>
            <charset val="128"/>
          </rPr>
          <t>1ページは28番まで</t>
        </r>
      </text>
    </comment>
    <comment ref="A47" authorId="0" shapeId="0" xr:uid="{B7C8C2AA-A83C-4210-8307-0EEF1A7E149D}">
      <text>
        <r>
          <rPr>
            <b/>
            <sz val="10"/>
            <color indexed="81"/>
            <rFont val="MS P ゴシック"/>
            <family val="3"/>
            <charset val="128"/>
          </rPr>
          <t>注意
行28には記入しないこと。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長見 直</author>
  </authors>
  <commentList>
    <comment ref="B14" authorId="0" shapeId="0" xr:uid="{4B4C5EC0-711F-4A9F-AA5C-36C79087A7EF}">
      <text>
        <r>
          <rPr>
            <sz val="9"/>
            <color indexed="81"/>
            <rFont val="MS P ゴシック"/>
            <family val="3"/>
            <charset val="128"/>
          </rPr>
          <t xml:space="preserve">タブ名称とリンクしています。
</t>
        </r>
      </text>
    </comment>
    <comment ref="A19" authorId="0" shapeId="0" xr:uid="{F25E1748-127F-4307-8E4F-0649030A61CA}">
      <text>
        <r>
          <rPr>
            <b/>
            <sz val="12"/>
            <color indexed="81"/>
            <rFont val="MS P ゴシック"/>
            <family val="3"/>
            <charset val="128"/>
          </rPr>
          <t>1ページは28番まで</t>
        </r>
      </text>
    </comment>
    <comment ref="A45" authorId="0" shapeId="0" xr:uid="{55AFD4F3-4005-4DAB-BCDF-D7C9E8249D89}">
      <text>
        <r>
          <rPr>
            <b/>
            <sz val="10"/>
            <color indexed="81"/>
            <rFont val="MS P ゴシック"/>
            <family val="3"/>
            <charset val="128"/>
          </rPr>
          <t>注意
行を変更する場合は行27より上とする</t>
        </r>
      </text>
    </comment>
  </commentList>
</comments>
</file>

<file path=xl/sharedStrings.xml><?xml version="1.0" encoding="utf-8"?>
<sst xmlns="http://schemas.openxmlformats.org/spreadsheetml/2006/main" count="9736" uniqueCount="3241">
  <si>
    <t>令和 7年 8月</t>
    <rPh sb="0" eb="2">
      <t>レイワ</t>
    </rPh>
    <rPh sb="4" eb="5">
      <t>ネン</t>
    </rPh>
    <rPh sb="7" eb="8">
      <t>ガツ</t>
    </rPh>
    <phoneticPr fontId="39"/>
  </si>
  <si>
    <t>設　計　内　訳　書</t>
    <rPh sb="0" eb="1">
      <t>セツ</t>
    </rPh>
    <rPh sb="2" eb="3">
      <t>ケイ</t>
    </rPh>
    <rPh sb="4" eb="5">
      <t>ウチ</t>
    </rPh>
    <rPh sb="6" eb="7">
      <t>ワケ</t>
    </rPh>
    <rPh sb="8" eb="9">
      <t>ショ</t>
    </rPh>
    <phoneticPr fontId="3"/>
  </si>
  <si>
    <t>名　　   称</t>
  </si>
  <si>
    <t>摘　　　要</t>
  </si>
  <si>
    <t>単位</t>
  </si>
  <si>
    <t>原　 設　 計</t>
  </si>
  <si>
    <t>変　更　設　計</t>
    <rPh sb="0" eb="1">
      <t>ヘン</t>
    </rPh>
    <rPh sb="2" eb="3">
      <t>コウ</t>
    </rPh>
    <rPh sb="4" eb="5">
      <t>セツ</t>
    </rPh>
    <rPh sb="6" eb="7">
      <t>ケイ</t>
    </rPh>
    <phoneticPr fontId="36"/>
  </si>
  <si>
    <t>差引増減額</t>
  </si>
  <si>
    <t>数　量</t>
  </si>
  <si>
    <t>単  価</t>
  </si>
  <si>
    <t>金　額</t>
  </si>
  <si>
    <t>備　考</t>
  </si>
  <si>
    <r>
      <t>※下方の</t>
    </r>
    <r>
      <rPr>
        <b/>
        <sz val="9"/>
        <rFont val="ＭＳ ゴシック"/>
        <family val="3"/>
        <charset val="128"/>
      </rPr>
      <t>□</t>
    </r>
    <r>
      <rPr>
        <sz val="9"/>
        <rFont val="ＭＳ ゴシック"/>
        <family val="3"/>
        <charset val="128"/>
      </rPr>
      <t>内に工期を入力して下さい。</t>
    </r>
    <rPh sb="1" eb="3">
      <t>カホウ</t>
    </rPh>
    <rPh sb="5" eb="6">
      <t>ナイ</t>
    </rPh>
    <rPh sb="7" eb="9">
      <t>コウキ</t>
    </rPh>
    <rPh sb="10" eb="12">
      <t>ニュウリョク</t>
    </rPh>
    <rPh sb="14" eb="15">
      <t>クダ</t>
    </rPh>
    <phoneticPr fontId="11"/>
  </si>
  <si>
    <t>　後は自動計算です。</t>
    <rPh sb="1" eb="2">
      <t>アト</t>
    </rPh>
    <rPh sb="3" eb="5">
      <t>ジドウ</t>
    </rPh>
    <rPh sb="5" eb="7">
      <t>ケイサン</t>
    </rPh>
    <phoneticPr fontId="11"/>
  </si>
  <si>
    <t>工　　　事     名</t>
    <rPh sb="0" eb="1">
      <t>コウ</t>
    </rPh>
    <rPh sb="4" eb="5">
      <t>コト</t>
    </rPh>
    <rPh sb="10" eb="11">
      <t>メイ</t>
    </rPh>
    <phoneticPr fontId="4"/>
  </si>
  <si>
    <t>地方独立行政法人青森県産業技術センター　りんご研究所改築工事</t>
    <rPh sb="0" eb="8">
      <t>チホウドクリツギョウセイホウジン</t>
    </rPh>
    <rPh sb="8" eb="11">
      <t>アオモリケン</t>
    </rPh>
    <rPh sb="11" eb="13">
      <t>サンギョウ</t>
    </rPh>
    <rPh sb="13" eb="15">
      <t>ギジュツ</t>
    </rPh>
    <rPh sb="23" eb="26">
      <t>ケンキュウショ</t>
    </rPh>
    <rPh sb="26" eb="28">
      <t>カイチク</t>
    </rPh>
    <rPh sb="28" eb="30">
      <t>コウジ</t>
    </rPh>
    <phoneticPr fontId="4"/>
  </si>
  <si>
    <t>工事期間（想定）</t>
    <rPh sb="0" eb="2">
      <t>コウジ</t>
    </rPh>
    <rPh sb="2" eb="4">
      <t>キカン</t>
    </rPh>
    <rPh sb="5" eb="7">
      <t>ソウテイ</t>
    </rPh>
    <phoneticPr fontId="4"/>
  </si>
  <si>
    <t>～</t>
    <phoneticPr fontId="4"/>
  </si>
  <si>
    <t>工   事   場   所</t>
  </si>
  <si>
    <t>青森県黒石市</t>
    <rPh sb="0" eb="3">
      <t>アオモリケン</t>
    </rPh>
    <rPh sb="3" eb="5">
      <t>クロイシ</t>
    </rPh>
    <rPh sb="5" eb="6">
      <t>シ</t>
    </rPh>
    <phoneticPr fontId="4"/>
  </si>
  <si>
    <t>工事日数</t>
    <rPh sb="0" eb="2">
      <t>コウジ</t>
    </rPh>
    <rPh sb="2" eb="4">
      <t>ニッスウ</t>
    </rPh>
    <phoneticPr fontId="4"/>
  </si>
  <si>
    <t>交通誘導員日数</t>
    <rPh sb="5" eb="7">
      <t>ニッスウ</t>
    </rPh>
    <phoneticPr fontId="4"/>
  </si>
  <si>
    <t>設　計　額</t>
    <rPh sb="0" eb="1">
      <t>セツ</t>
    </rPh>
    <rPh sb="2" eb="3">
      <t>ケイ</t>
    </rPh>
    <rPh sb="4" eb="5">
      <t>ガク</t>
    </rPh>
    <phoneticPr fontId="4"/>
  </si>
  <si>
    <t>月単位換算</t>
    <rPh sb="0" eb="3">
      <t>ツキタンイ</t>
    </rPh>
    <rPh sb="3" eb="5">
      <t>カンザン</t>
    </rPh>
    <phoneticPr fontId="4"/>
  </si>
  <si>
    <t>ヶ月</t>
    <rPh sb="1" eb="2">
      <t>ゲツ</t>
    </rPh>
    <phoneticPr fontId="4"/>
  </si>
  <si>
    <t>（休日除く）</t>
    <phoneticPr fontId="4"/>
  </si>
  <si>
    <t>当初予算</t>
    <rPh sb="0" eb="2">
      <t>トウショ</t>
    </rPh>
    <rPh sb="2" eb="4">
      <t>ヨサン</t>
    </rPh>
    <phoneticPr fontId="4"/>
  </si>
  <si>
    <t>積算基準及び経費率</t>
    <rPh sb="0" eb="2">
      <t>セキサン</t>
    </rPh>
    <rPh sb="2" eb="4">
      <t>キジュン</t>
    </rPh>
    <rPh sb="4" eb="5">
      <t>オヨ</t>
    </rPh>
    <rPh sb="6" eb="9">
      <t>ケイヒリツ</t>
    </rPh>
    <phoneticPr fontId="39"/>
  </si>
  <si>
    <t>差額</t>
    <rPh sb="0" eb="2">
      <t>サガク</t>
    </rPh>
    <phoneticPr fontId="4"/>
  </si>
  <si>
    <t>営繕工事</t>
    <rPh sb="0" eb="2">
      <t>エイゼン</t>
    </rPh>
    <rPh sb="2" eb="4">
      <t>コウジ</t>
    </rPh>
    <phoneticPr fontId="39"/>
  </si>
  <si>
    <t>公共建築工事積算基準（令和3年版）〔国土交通省大臣官房官庁営繕部監修〕による。</t>
    <rPh sb="0" eb="2">
      <t>コウキョウ</t>
    </rPh>
    <rPh sb="2" eb="4">
      <t>ケンチク</t>
    </rPh>
    <rPh sb="4" eb="6">
      <t>コウジ</t>
    </rPh>
    <rPh sb="6" eb="8">
      <t>セキサン</t>
    </rPh>
    <rPh sb="8" eb="10">
      <t>キジュン</t>
    </rPh>
    <rPh sb="11" eb="13">
      <t>レイワ</t>
    </rPh>
    <rPh sb="14" eb="16">
      <t>ネンバン</t>
    </rPh>
    <rPh sb="18" eb="20">
      <t>コクド</t>
    </rPh>
    <rPh sb="20" eb="23">
      <t>コウツウショウ</t>
    </rPh>
    <rPh sb="23" eb="25">
      <t>ダイジン</t>
    </rPh>
    <rPh sb="25" eb="27">
      <t>カンボウ</t>
    </rPh>
    <rPh sb="27" eb="29">
      <t>カンチョウ</t>
    </rPh>
    <rPh sb="29" eb="32">
      <t>エイゼンブ</t>
    </rPh>
    <rPh sb="32" eb="34">
      <t>カンシュウ</t>
    </rPh>
    <phoneticPr fontId="39"/>
  </si>
  <si>
    <t>経費率</t>
    <rPh sb="0" eb="3">
      <t>ケイヒリツ</t>
    </rPh>
    <phoneticPr fontId="4"/>
  </si>
  <si>
    <t>工期日数</t>
    <rPh sb="0" eb="2">
      <t>コウキ</t>
    </rPh>
    <rPh sb="2" eb="4">
      <t>ニッスウ</t>
    </rPh>
    <phoneticPr fontId="4"/>
  </si>
  <si>
    <t>契約日（開札予定日-7日）の翌日から、工期末までの期間の日数を想定</t>
    <rPh sb="0" eb="2">
      <t>ケイヤク</t>
    </rPh>
    <rPh sb="2" eb="3">
      <t>ビ</t>
    </rPh>
    <rPh sb="4" eb="5">
      <t>カイ</t>
    </rPh>
    <rPh sb="5" eb="6">
      <t>サツ</t>
    </rPh>
    <rPh sb="6" eb="9">
      <t>ヨテイビ</t>
    </rPh>
    <rPh sb="11" eb="12">
      <t>カ</t>
    </rPh>
    <rPh sb="14" eb="16">
      <t>ヨクジツ</t>
    </rPh>
    <rPh sb="19" eb="21">
      <t>コウキ</t>
    </rPh>
    <rPh sb="21" eb="22">
      <t>マツ</t>
    </rPh>
    <rPh sb="25" eb="27">
      <t>キカン</t>
    </rPh>
    <rPh sb="28" eb="30">
      <t>ニッスウ</t>
    </rPh>
    <rPh sb="31" eb="33">
      <t>ソウテイ</t>
    </rPh>
    <phoneticPr fontId="4"/>
  </si>
  <si>
    <t>経費減額</t>
    <rPh sb="0" eb="2">
      <t>ケイヒ</t>
    </rPh>
    <rPh sb="2" eb="4">
      <t>ゲンガク</t>
    </rPh>
    <phoneticPr fontId="4"/>
  </si>
  <si>
    <t>掛け率</t>
    <phoneticPr fontId="4"/>
  </si>
  <si>
    <t>共通、現場管理</t>
    <rPh sb="0" eb="2">
      <t>キョウツウ</t>
    </rPh>
    <rPh sb="3" eb="5">
      <t>ゲンバ</t>
    </rPh>
    <rPh sb="5" eb="7">
      <t>カンリ</t>
    </rPh>
    <phoneticPr fontId="39"/>
  </si>
  <si>
    <t>一般管理</t>
    <rPh sb="0" eb="2">
      <t>イッパン</t>
    </rPh>
    <rPh sb="2" eb="4">
      <t>カンリ</t>
    </rPh>
    <phoneticPr fontId="39"/>
  </si>
  <si>
    <t>円/㎡</t>
    <rPh sb="0" eb="1">
      <t>エン</t>
    </rPh>
    <phoneticPr fontId="4"/>
  </si>
  <si>
    <t>A</t>
    <phoneticPr fontId="39"/>
  </si>
  <si>
    <t>直接工事費</t>
    <phoneticPr fontId="39"/>
  </si>
  <si>
    <t>A-Ⅱ</t>
    <phoneticPr fontId="39"/>
  </si>
  <si>
    <t>建築　一般工事</t>
    <rPh sb="0" eb="2">
      <t>ケンチク</t>
    </rPh>
    <rPh sb="3" eb="5">
      <t>イッパン</t>
    </rPh>
    <rPh sb="5" eb="7">
      <t>コウジ</t>
    </rPh>
    <phoneticPr fontId="39"/>
  </si>
  <si>
    <t>式</t>
  </si>
  <si>
    <t>建築　鉄骨工事</t>
    <rPh sb="0" eb="2">
      <t>ケンチク</t>
    </rPh>
    <rPh sb="3" eb="5">
      <t>テッコツ</t>
    </rPh>
    <rPh sb="5" eb="7">
      <t>コウジ</t>
    </rPh>
    <phoneticPr fontId="39"/>
  </si>
  <si>
    <t>建築　その他工事</t>
    <rPh sb="0" eb="2">
      <t>ケンチク</t>
    </rPh>
    <rPh sb="5" eb="6">
      <t>タ</t>
    </rPh>
    <rPh sb="6" eb="8">
      <t>コウジ</t>
    </rPh>
    <phoneticPr fontId="39"/>
  </si>
  <si>
    <t>電気　一般工事</t>
    <rPh sb="0" eb="2">
      <t>デンキ</t>
    </rPh>
    <rPh sb="3" eb="5">
      <t>イッパン</t>
    </rPh>
    <rPh sb="5" eb="7">
      <t>コウジ</t>
    </rPh>
    <phoneticPr fontId="39"/>
  </si>
  <si>
    <t>機械　一般工事</t>
    <rPh sb="0" eb="2">
      <t>キカイ</t>
    </rPh>
    <rPh sb="3" eb="5">
      <t>イッパン</t>
    </rPh>
    <rPh sb="5" eb="7">
      <t>コウジ</t>
    </rPh>
    <phoneticPr fontId="39"/>
  </si>
  <si>
    <t>昇降機　一般工事</t>
    <rPh sb="0" eb="3">
      <t>ショウコウキ</t>
    </rPh>
    <rPh sb="4" eb="8">
      <t>イッパンコウジ</t>
    </rPh>
    <phoneticPr fontId="36"/>
  </si>
  <si>
    <t>小　　計</t>
    <rPh sb="0" eb="1">
      <t>ショウ</t>
    </rPh>
    <rPh sb="3" eb="4">
      <t>ケイ</t>
    </rPh>
    <phoneticPr fontId="39"/>
  </si>
  <si>
    <t>　発生材処分費</t>
    <rPh sb="1" eb="3">
      <t>ハッセイ</t>
    </rPh>
    <rPh sb="3" eb="4">
      <t>ザイ</t>
    </rPh>
    <rPh sb="4" eb="6">
      <t>ショブン</t>
    </rPh>
    <rPh sb="6" eb="7">
      <t>ヒ</t>
    </rPh>
    <phoneticPr fontId="3"/>
  </si>
  <si>
    <t>計</t>
    <rPh sb="0" eb="1">
      <t>ケイ</t>
    </rPh>
    <phoneticPr fontId="39"/>
  </si>
  <si>
    <t>　産業廃棄物税相当額</t>
    <rPh sb="1" eb="3">
      <t>サンギョウ</t>
    </rPh>
    <rPh sb="3" eb="5">
      <t>ハイキ</t>
    </rPh>
    <rPh sb="5" eb="6">
      <t>ブツ</t>
    </rPh>
    <rPh sb="6" eb="7">
      <t>ゼイ</t>
    </rPh>
    <rPh sb="7" eb="9">
      <t>ソウトウ</t>
    </rPh>
    <rPh sb="9" eb="10">
      <t>ガク</t>
    </rPh>
    <phoneticPr fontId="3"/>
  </si>
  <si>
    <t>営繕　直接工事費　計</t>
    <rPh sb="0" eb="2">
      <t>エイゼン</t>
    </rPh>
    <rPh sb="3" eb="5">
      <t>チョクセツ</t>
    </rPh>
    <rPh sb="5" eb="8">
      <t>コウジヒ</t>
    </rPh>
    <rPh sb="9" eb="10">
      <t>ケイ</t>
    </rPh>
    <phoneticPr fontId="39"/>
  </si>
  <si>
    <t>B</t>
    <phoneticPr fontId="4"/>
  </si>
  <si>
    <t>共通仮設費率</t>
    <rPh sb="0" eb="2">
      <t>キョウツウ</t>
    </rPh>
    <rPh sb="2" eb="4">
      <t>カセツ</t>
    </rPh>
    <rPh sb="4" eb="6">
      <t>ヒリツ</t>
    </rPh>
    <phoneticPr fontId="4"/>
  </si>
  <si>
    <t>・</t>
    <phoneticPr fontId="11"/>
  </si>
  <si>
    <t>新営工事</t>
    <rPh sb="0" eb="1">
      <t>シン</t>
    </rPh>
    <rPh sb="1" eb="2">
      <t>エイ</t>
    </rPh>
    <rPh sb="2" eb="4">
      <t>コウジ</t>
    </rPh>
    <phoneticPr fontId="11"/>
  </si>
  <si>
    <t>改修工事</t>
    <rPh sb="0" eb="2">
      <t>カイシュウ</t>
    </rPh>
    <rPh sb="2" eb="4">
      <t>コウジ</t>
    </rPh>
    <phoneticPr fontId="11"/>
  </si>
  <si>
    <t>直接工事費</t>
    <rPh sb="0" eb="2">
      <t>チョクセツ</t>
    </rPh>
    <rPh sb="2" eb="5">
      <t>コウジヒ</t>
    </rPh>
    <phoneticPr fontId="11"/>
  </si>
  <si>
    <t>新営建築</t>
  </si>
  <si>
    <t>Ｋｒ</t>
    <phoneticPr fontId="11"/>
  </si>
  <si>
    <t>Ｐ</t>
    <phoneticPr fontId="11"/>
  </si>
  <si>
    <t>P&gt;1000万</t>
    <rPh sb="6" eb="7">
      <t>マン</t>
    </rPh>
    <phoneticPr fontId="11"/>
  </si>
  <si>
    <t>Ｔ</t>
    <phoneticPr fontId="11"/>
  </si>
  <si>
    <t>下限(%)</t>
    <rPh sb="0" eb="2">
      <t>カゲン</t>
    </rPh>
    <phoneticPr fontId="11"/>
  </si>
  <si>
    <t>上限(%)</t>
    <rPh sb="0" eb="2">
      <t>ジョウゲン</t>
    </rPh>
    <phoneticPr fontId="11"/>
  </si>
  <si>
    <t>採用経費率</t>
    <rPh sb="0" eb="2">
      <t>サイヨウ</t>
    </rPh>
    <rPh sb="2" eb="5">
      <t>ケイヒリツ</t>
    </rPh>
    <phoneticPr fontId="11"/>
  </si>
  <si>
    <t>改修建築</t>
    <phoneticPr fontId="4"/>
  </si>
  <si>
    <t>P&gt;500万</t>
    <rPh sb="5" eb="6">
      <t>マン</t>
    </rPh>
    <phoneticPr fontId="11"/>
  </si>
  <si>
    <t>B</t>
    <phoneticPr fontId="39"/>
  </si>
  <si>
    <t>共通仮設費</t>
    <phoneticPr fontId="39"/>
  </si>
  <si>
    <t>←P＝1000万以下</t>
    <rPh sb="7" eb="8">
      <t>マン</t>
    </rPh>
    <rPh sb="8" eb="10">
      <t>イカ</t>
    </rPh>
    <phoneticPr fontId="11"/>
  </si>
  <si>
    <t>←P＝500万以下</t>
    <rPh sb="6" eb="7">
      <t>マン</t>
    </rPh>
    <rPh sb="7" eb="9">
      <t>イカ</t>
    </rPh>
    <phoneticPr fontId="11"/>
  </si>
  <si>
    <t>※</t>
  </si>
  <si>
    <t>←P＝1000万超</t>
    <rPh sb="7" eb="8">
      <t>マン</t>
    </rPh>
    <rPh sb="8" eb="9">
      <t>コ</t>
    </rPh>
    <phoneticPr fontId="11"/>
  </si>
  <si>
    <t>←P＝500万超</t>
    <rPh sb="6" eb="7">
      <t>マン</t>
    </rPh>
    <rPh sb="7" eb="8">
      <t>コ</t>
    </rPh>
    <phoneticPr fontId="11"/>
  </si>
  <si>
    <t>B-Ⅱ</t>
    <phoneticPr fontId="39"/>
  </si>
  <si>
    <t>別紙：建築</t>
    <rPh sb="0" eb="2">
      <t>ベッシ</t>
    </rPh>
    <rPh sb="3" eb="5">
      <t>ケンチク</t>
    </rPh>
    <phoneticPr fontId="39"/>
  </si>
  <si>
    <t>※</t>
    <phoneticPr fontId="11"/>
  </si>
  <si>
    <t>監理事務所を設けない場合の補正：</t>
    <phoneticPr fontId="4"/>
  </si>
  <si>
    <t>共通仮設費率×0.9</t>
    <phoneticPr fontId="4"/>
  </si>
  <si>
    <t>別紙：電気</t>
    <rPh sb="0" eb="2">
      <t>ベッシ</t>
    </rPh>
    <rPh sb="3" eb="5">
      <t>デンキ</t>
    </rPh>
    <phoneticPr fontId="39"/>
  </si>
  <si>
    <t>新営電気</t>
    <phoneticPr fontId="4"/>
  </si>
  <si>
    <t>改修電気</t>
    <rPh sb="0" eb="2">
      <t>カイシュウ</t>
    </rPh>
    <phoneticPr fontId="4"/>
  </si>
  <si>
    <t>P&gt;300万</t>
    <rPh sb="5" eb="6">
      <t>マン</t>
    </rPh>
    <phoneticPr fontId="11"/>
  </si>
  <si>
    <t>←P＝300万以下</t>
    <rPh sb="6" eb="7">
      <t>マン</t>
    </rPh>
    <rPh sb="7" eb="9">
      <t>イカ</t>
    </rPh>
    <phoneticPr fontId="11"/>
  </si>
  <si>
    <t>別紙：機械</t>
    <rPh sb="0" eb="2">
      <t>ベッシ</t>
    </rPh>
    <rPh sb="3" eb="5">
      <t>キカイ</t>
    </rPh>
    <phoneticPr fontId="39"/>
  </si>
  <si>
    <t>←P＝300万超</t>
    <rPh sb="6" eb="7">
      <t>マン</t>
    </rPh>
    <rPh sb="7" eb="8">
      <t>コ</t>
    </rPh>
    <phoneticPr fontId="11"/>
  </si>
  <si>
    <t>別紙：昇降機</t>
    <rPh sb="0" eb="2">
      <t>ベッシ</t>
    </rPh>
    <rPh sb="3" eb="6">
      <t>ショウコウキ</t>
    </rPh>
    <phoneticPr fontId="36"/>
  </si>
  <si>
    <t>新営機械</t>
    <rPh sb="2" eb="4">
      <t>キカイ</t>
    </rPh>
    <phoneticPr fontId="4"/>
  </si>
  <si>
    <t>改修機械</t>
    <rPh sb="0" eb="2">
      <t>カイシュウ</t>
    </rPh>
    <rPh sb="2" eb="4">
      <t>キカイ</t>
    </rPh>
    <phoneticPr fontId="4"/>
  </si>
  <si>
    <t>共通仮設費　計</t>
    <rPh sb="6" eb="7">
      <t>ケイ</t>
    </rPh>
    <phoneticPr fontId="39"/>
  </si>
  <si>
    <t>　</t>
    <phoneticPr fontId="4"/>
  </si>
  <si>
    <t xml:space="preserve">営繕　純工事費 </t>
    <rPh sb="0" eb="2">
      <t>エイゼン</t>
    </rPh>
    <phoneticPr fontId="39"/>
  </si>
  <si>
    <t>鉄骨工事：</t>
    <rPh sb="0" eb="2">
      <t>テッコツ</t>
    </rPh>
    <rPh sb="2" eb="4">
      <t>コウジ</t>
    </rPh>
    <phoneticPr fontId="4"/>
  </si>
  <si>
    <t>その他工事</t>
    <rPh sb="2" eb="3">
      <t>タ</t>
    </rPh>
    <rPh sb="3" eb="5">
      <t>コウジ</t>
    </rPh>
    <phoneticPr fontId="4"/>
  </si>
  <si>
    <t>（積上げ分）</t>
    <rPh sb="1" eb="2">
      <t>ツ</t>
    </rPh>
    <rPh sb="2" eb="3">
      <t>ア</t>
    </rPh>
    <rPh sb="4" eb="5">
      <t>ブン</t>
    </rPh>
    <phoneticPr fontId="39"/>
  </si>
  <si>
    <t>共通仮設</t>
    <rPh sb="0" eb="2">
      <t>キョウツウ</t>
    </rPh>
    <rPh sb="2" eb="4">
      <t>カセツ</t>
    </rPh>
    <phoneticPr fontId="11"/>
  </si>
  <si>
    <t>仮囲い　</t>
    <rPh sb="0" eb="1">
      <t>カリ</t>
    </rPh>
    <rPh sb="1" eb="2">
      <t>カコ</t>
    </rPh>
    <phoneticPr fontId="44"/>
  </si>
  <si>
    <t>波形亜鉛鉄板　Ｈ-1.8　存置　ヶ月</t>
    <rPh sb="0" eb="2">
      <t>ナミガタ</t>
    </rPh>
    <rPh sb="2" eb="4">
      <t>アエン</t>
    </rPh>
    <rPh sb="4" eb="6">
      <t>テッパン</t>
    </rPh>
    <rPh sb="13" eb="15">
      <t>ソンチ</t>
    </rPh>
    <rPh sb="17" eb="18">
      <t>ゲツ</t>
    </rPh>
    <phoneticPr fontId="44"/>
  </si>
  <si>
    <t>ｍ</t>
  </si>
  <si>
    <t>シートゲート</t>
  </si>
  <si>
    <t>W6.0xH4.5  存置ヶ月</t>
    <rPh sb="11" eb="13">
      <t>ソンチ</t>
    </rPh>
    <rPh sb="14" eb="15">
      <t>ゲツ</t>
    </rPh>
    <phoneticPr fontId="44"/>
  </si>
  <si>
    <t>ヶ所</t>
    <rPh sb="1" eb="2">
      <t>ショ</t>
    </rPh>
    <phoneticPr fontId="44"/>
  </si>
  <si>
    <t>C</t>
    <phoneticPr fontId="39"/>
  </si>
  <si>
    <t>現場管理費</t>
    <rPh sb="2" eb="4">
      <t>カンリ</t>
    </rPh>
    <phoneticPr fontId="39"/>
  </si>
  <si>
    <t>環境安全費</t>
    <rPh sb="0" eb="2">
      <t>カンキョウ</t>
    </rPh>
    <rPh sb="2" eb="4">
      <t>アンゼン</t>
    </rPh>
    <rPh sb="4" eb="5">
      <t>ヒ</t>
    </rPh>
    <phoneticPr fontId="11"/>
  </si>
  <si>
    <t>安全管理・合図等の要因</t>
    <rPh sb="0" eb="2">
      <t>アンゼン</t>
    </rPh>
    <rPh sb="2" eb="4">
      <t>カンリ</t>
    </rPh>
    <rPh sb="5" eb="7">
      <t>アイズ</t>
    </rPh>
    <rPh sb="7" eb="8">
      <t>トウ</t>
    </rPh>
    <rPh sb="9" eb="11">
      <t>ヨウイン</t>
    </rPh>
    <phoneticPr fontId="11"/>
  </si>
  <si>
    <t>交通誘導員A</t>
    <phoneticPr fontId="11"/>
  </si>
  <si>
    <t>人</t>
    <rPh sb="0" eb="1">
      <t>ニン</t>
    </rPh>
    <phoneticPr fontId="44"/>
  </si>
  <si>
    <t>室内空気汚染測定費</t>
    <rPh sb="0" eb="2">
      <t>シツナイ</t>
    </rPh>
    <rPh sb="2" eb="4">
      <t>クウキ</t>
    </rPh>
    <rPh sb="4" eb="6">
      <t>オセン</t>
    </rPh>
    <rPh sb="6" eb="8">
      <t>ソクテイ</t>
    </rPh>
    <rPh sb="8" eb="9">
      <t>ヒ</t>
    </rPh>
    <phoneticPr fontId="4"/>
  </si>
  <si>
    <t>普通作業員1.0人工+測定資材費（測定費込み）（円/個）×２（個/室）×測定室数</t>
  </si>
  <si>
    <t>C-Ⅱ</t>
    <phoneticPr fontId="39"/>
  </si>
  <si>
    <t>C</t>
    <phoneticPr fontId="4"/>
  </si>
  <si>
    <t>現場監理</t>
    <rPh sb="0" eb="2">
      <t>ゲンバ</t>
    </rPh>
    <rPh sb="2" eb="4">
      <t>カンリ</t>
    </rPh>
    <phoneticPr fontId="4"/>
  </si>
  <si>
    <t>純工事費</t>
    <rPh sb="0" eb="1">
      <t>ジュン</t>
    </rPh>
    <rPh sb="1" eb="4">
      <t>コウジヒ</t>
    </rPh>
    <phoneticPr fontId="11"/>
  </si>
  <si>
    <t>新営建築</t>
    <rPh sb="0" eb="1">
      <t>シン</t>
    </rPh>
    <rPh sb="1" eb="2">
      <t>エイ</t>
    </rPh>
    <rPh sb="2" eb="4">
      <t>ケンチク</t>
    </rPh>
    <phoneticPr fontId="39"/>
  </si>
  <si>
    <t>Jo</t>
    <phoneticPr fontId="11"/>
  </si>
  <si>
    <t>Np</t>
    <phoneticPr fontId="11"/>
  </si>
  <si>
    <t>Np&gt;1000万</t>
    <rPh sb="7" eb="8">
      <t>マン</t>
    </rPh>
    <phoneticPr fontId="11"/>
  </si>
  <si>
    <t>改修建築</t>
    <phoneticPr fontId="11"/>
  </si>
  <si>
    <t>Np&gt;500万</t>
    <rPh sb="6" eb="7">
      <t>マン</t>
    </rPh>
    <phoneticPr fontId="11"/>
  </si>
  <si>
    <t>別紙：昇降機</t>
    <rPh sb="0" eb="2">
      <t>ベッシ</t>
    </rPh>
    <rPh sb="3" eb="6">
      <t>ショウコウキ</t>
    </rPh>
    <phoneticPr fontId="39"/>
  </si>
  <si>
    <t>改修営電気</t>
    <rPh sb="0" eb="2">
      <t>カイシュウ</t>
    </rPh>
    <phoneticPr fontId="4"/>
  </si>
  <si>
    <t>Np&gt;300万</t>
    <rPh sb="6" eb="7">
      <t>マン</t>
    </rPh>
    <phoneticPr fontId="11"/>
  </si>
  <si>
    <t>現場経費　計</t>
    <rPh sb="0" eb="2">
      <t>ゲンバ</t>
    </rPh>
    <rPh sb="2" eb="3">
      <t>キョウ</t>
    </rPh>
    <rPh sb="3" eb="4">
      <t>ヒ</t>
    </rPh>
    <rPh sb="5" eb="6">
      <t>ケイ</t>
    </rPh>
    <phoneticPr fontId="39"/>
  </si>
  <si>
    <t>営繕　工事原価</t>
    <rPh sb="0" eb="2">
      <t>エイゼン</t>
    </rPh>
    <phoneticPr fontId="39"/>
  </si>
  <si>
    <t>新営機械</t>
    <rPh sb="2" eb="4">
      <t>キカイ</t>
    </rPh>
    <phoneticPr fontId="39"/>
  </si>
  <si>
    <t>改修機械</t>
    <rPh sb="0" eb="2">
      <t>カイシュウ</t>
    </rPh>
    <rPh sb="2" eb="4">
      <t>キカイ</t>
    </rPh>
    <phoneticPr fontId="39"/>
  </si>
  <si>
    <t>工事原価から産業廃棄物税相当額を控除した金額</t>
    <rPh sb="0" eb="4">
      <t>コウジゲンカ</t>
    </rPh>
    <rPh sb="16" eb="18">
      <t>コウジョ</t>
    </rPh>
    <rPh sb="20" eb="22">
      <t>キンガク</t>
    </rPh>
    <phoneticPr fontId="39"/>
  </si>
  <si>
    <t>共通仮設費率×1</t>
    <phoneticPr fontId="4"/>
  </si>
  <si>
    <t>D</t>
    <phoneticPr fontId="39"/>
  </si>
  <si>
    <t>一般管理費</t>
  </si>
  <si>
    <t>D-Ⅱ</t>
    <phoneticPr fontId="39"/>
  </si>
  <si>
    <t>※（昇降機設備工事のみ）積み上げ（工事費＝500万以上2500万未満）</t>
    <rPh sb="2" eb="5">
      <t>ショウコウキ</t>
    </rPh>
    <rPh sb="5" eb="7">
      <t>セツビ</t>
    </rPh>
    <rPh sb="7" eb="9">
      <t>コウジ</t>
    </rPh>
    <rPh sb="12" eb="13">
      <t>ツ</t>
    </rPh>
    <rPh sb="14" eb="15">
      <t>ア</t>
    </rPh>
    <rPh sb="17" eb="20">
      <t>コウジヒ</t>
    </rPh>
    <rPh sb="24" eb="25">
      <t>マン</t>
    </rPh>
    <rPh sb="25" eb="27">
      <t>イジョウ</t>
    </rPh>
    <rPh sb="31" eb="32">
      <t>マン</t>
    </rPh>
    <rPh sb="32" eb="34">
      <t>ミマン</t>
    </rPh>
    <phoneticPr fontId="39"/>
  </si>
  <si>
    <t>工事実績情報（CORINS）登録費用</t>
    <rPh sb="0" eb="2">
      <t>コウジ</t>
    </rPh>
    <rPh sb="2" eb="4">
      <t>ジッセキ</t>
    </rPh>
    <rPh sb="4" eb="6">
      <t>ジョウホウ</t>
    </rPh>
    <rPh sb="14" eb="17">
      <t>トウロクヒ</t>
    </rPh>
    <rPh sb="17" eb="18">
      <t>ヨウ</t>
    </rPh>
    <phoneticPr fontId="45"/>
  </si>
  <si>
    <t>＝</t>
    <phoneticPr fontId="4"/>
  </si>
  <si>
    <t>(特殊作業員×1.0人工)＋（2650円÷1.05）</t>
    <rPh sb="1" eb="3">
      <t>トクシュ</t>
    </rPh>
    <rPh sb="3" eb="6">
      <t>サギョウイン</t>
    </rPh>
    <phoneticPr fontId="39"/>
  </si>
  <si>
    <t>一般管理費率</t>
    <rPh sb="0" eb="2">
      <t>イッパン</t>
    </rPh>
    <rPh sb="2" eb="5">
      <t>カンリヒ</t>
    </rPh>
    <rPh sb="5" eb="6">
      <t>リツ</t>
    </rPh>
    <phoneticPr fontId="39"/>
  </si>
  <si>
    <t>一般管理費等　計</t>
    <rPh sb="0" eb="2">
      <t>イッパン</t>
    </rPh>
    <rPh sb="2" eb="5">
      <t>カンリヒ</t>
    </rPh>
    <rPh sb="5" eb="6">
      <t>トウ</t>
    </rPh>
    <rPh sb="7" eb="8">
      <t>ケイ</t>
    </rPh>
    <phoneticPr fontId="39"/>
  </si>
  <si>
    <t>一般管理費</t>
    <phoneticPr fontId="4"/>
  </si>
  <si>
    <t>Ｄ</t>
    <phoneticPr fontId="11"/>
  </si>
  <si>
    <t>端数調整</t>
    <rPh sb="0" eb="4">
      <t>ハスウチョウセイ</t>
    </rPh>
    <phoneticPr fontId="39"/>
  </si>
  <si>
    <t>（建築）</t>
    <rPh sb="1" eb="3">
      <t>ケンチク</t>
    </rPh>
    <phoneticPr fontId="39"/>
  </si>
  <si>
    <t>←100％</t>
    <phoneticPr fontId="39"/>
  </si>
  <si>
    <t>工事原価</t>
    <rPh sb="0" eb="4">
      <t>コウジゲンカ</t>
    </rPh>
    <phoneticPr fontId="11"/>
  </si>
  <si>
    <t>（電気）</t>
    <rPh sb="1" eb="3">
      <t>デンキ</t>
    </rPh>
    <phoneticPr fontId="39"/>
  </si>
  <si>
    <t>建築</t>
    <rPh sb="0" eb="2">
      <t>ケンチク</t>
    </rPh>
    <phoneticPr fontId="4"/>
  </si>
  <si>
    <t>（機械昇降）</t>
    <rPh sb="1" eb="3">
      <t>キカイ</t>
    </rPh>
    <rPh sb="3" eb="5">
      <t>ショウコウ</t>
    </rPh>
    <phoneticPr fontId="39"/>
  </si>
  <si>
    <t>電気</t>
    <rPh sb="0" eb="2">
      <t>デンキ</t>
    </rPh>
    <phoneticPr fontId="4"/>
  </si>
  <si>
    <t>機械・昇降機</t>
    <rPh sb="0" eb="2">
      <t>キカイ</t>
    </rPh>
    <rPh sb="3" eb="6">
      <t>ショウコウキ</t>
    </rPh>
    <phoneticPr fontId="4"/>
  </si>
  <si>
    <t xml:space="preserve">工事価格 </t>
    <phoneticPr fontId="39"/>
  </si>
  <si>
    <t>契約保証補正率</t>
    <rPh sb="0" eb="2">
      <t>ケイヤク</t>
    </rPh>
    <rPh sb="2" eb="4">
      <t>ホショウ</t>
    </rPh>
    <rPh sb="4" eb="6">
      <t>ホセイ</t>
    </rPh>
    <rPh sb="6" eb="7">
      <t>リツ</t>
    </rPh>
    <phoneticPr fontId="4"/>
  </si>
  <si>
    <t>前払金支出割合区分</t>
    <rPh sb="0" eb="1">
      <t>マエ</t>
    </rPh>
    <rPh sb="1" eb="2">
      <t>ハラ</t>
    </rPh>
    <rPh sb="2" eb="3">
      <t>キン</t>
    </rPh>
    <rPh sb="3" eb="5">
      <t>シシュツ</t>
    </rPh>
    <rPh sb="5" eb="7">
      <t>ワリアイ</t>
    </rPh>
    <rPh sb="7" eb="9">
      <t>クブン</t>
    </rPh>
    <phoneticPr fontId="4"/>
  </si>
  <si>
    <t>（住宅、有料老人ホーム等のみ）</t>
    <phoneticPr fontId="11"/>
  </si>
  <si>
    <t>5％以下</t>
    <rPh sb="2" eb="4">
      <t>イカ</t>
    </rPh>
    <phoneticPr fontId="4"/>
  </si>
  <si>
    <t>D</t>
    <phoneticPr fontId="4"/>
  </si>
  <si>
    <t>資力確保措置のための費用</t>
    <rPh sb="0" eb="2">
      <t>シリョク</t>
    </rPh>
    <rPh sb="2" eb="4">
      <t>カクホ</t>
    </rPh>
    <rPh sb="4" eb="6">
      <t>ソチ</t>
    </rPh>
    <rPh sb="10" eb="12">
      <t>ヒヨウ</t>
    </rPh>
    <phoneticPr fontId="25"/>
  </si>
  <si>
    <t>対象工事原価　×　資力確保費用率</t>
    <rPh sb="0" eb="2">
      <t>タイショウ</t>
    </rPh>
    <rPh sb="2" eb="6">
      <t>コウジゲンカ</t>
    </rPh>
    <rPh sb="9" eb="11">
      <t>シリョク</t>
    </rPh>
    <rPh sb="11" eb="13">
      <t>カクホ</t>
    </rPh>
    <rPh sb="13" eb="15">
      <t>ヒヨウ</t>
    </rPh>
    <rPh sb="15" eb="16">
      <t>リツ</t>
    </rPh>
    <phoneticPr fontId="4"/>
  </si>
  <si>
    <t>5を超え15％以下</t>
    <rPh sb="2" eb="3">
      <t>コ</t>
    </rPh>
    <rPh sb="7" eb="9">
      <t>イカ</t>
    </rPh>
    <phoneticPr fontId="4"/>
  </si>
  <si>
    <t>対象工事原価：住宅瑕疵担保履行法（法第2条1項）による「住宅に供する建物」部分</t>
    <rPh sb="17" eb="18">
      <t>ホウ</t>
    </rPh>
    <rPh sb="18" eb="19">
      <t>ダイ</t>
    </rPh>
    <rPh sb="20" eb="21">
      <t>ジョウ</t>
    </rPh>
    <rPh sb="22" eb="23">
      <t>コウ</t>
    </rPh>
    <rPh sb="28" eb="30">
      <t>ジュウタク</t>
    </rPh>
    <rPh sb="31" eb="32">
      <t>キョウ</t>
    </rPh>
    <rPh sb="34" eb="36">
      <t>タテモノ</t>
    </rPh>
    <rPh sb="37" eb="39">
      <t>ブブン</t>
    </rPh>
    <phoneticPr fontId="4"/>
  </si>
  <si>
    <t>E</t>
    <phoneticPr fontId="39"/>
  </si>
  <si>
    <t>消費税相当額</t>
    <rPh sb="3" eb="6">
      <t>ソウトウガク</t>
    </rPh>
    <phoneticPr fontId="39"/>
  </si>
  <si>
    <t>15を超え25％以下</t>
    <rPh sb="3" eb="4">
      <t>コ</t>
    </rPh>
    <rPh sb="8" eb="10">
      <t>イカ</t>
    </rPh>
    <phoneticPr fontId="4"/>
  </si>
  <si>
    <t>資力確保費用率：0.45％</t>
    <phoneticPr fontId="4"/>
  </si>
  <si>
    <t>25を超え35％以下</t>
    <rPh sb="3" eb="4">
      <t>コ</t>
    </rPh>
    <rPh sb="8" eb="10">
      <t>イカ</t>
    </rPh>
    <phoneticPr fontId="4"/>
  </si>
  <si>
    <t>合　　計</t>
    <phoneticPr fontId="39"/>
  </si>
  <si>
    <t>《別紙：建築》</t>
    <rPh sb="1" eb="3">
      <t>ベッシ</t>
    </rPh>
    <rPh sb="4" eb="6">
      <t>ケンチク</t>
    </rPh>
    <phoneticPr fontId="39"/>
  </si>
  <si>
    <t>A-Ⅱ-1</t>
    <phoneticPr fontId="39"/>
  </si>
  <si>
    <t>直接工事費</t>
    <rPh sb="0" eb="2">
      <t>チョクセツ</t>
    </rPh>
    <rPh sb="2" eb="5">
      <t>コウジヒ</t>
    </rPh>
    <phoneticPr fontId="39"/>
  </si>
  <si>
    <t>　一般工事</t>
    <rPh sb="1" eb="3">
      <t>イッパン</t>
    </rPh>
    <rPh sb="3" eb="5">
      <t>コウジ</t>
    </rPh>
    <phoneticPr fontId="39"/>
  </si>
  <si>
    <t>新営　建築</t>
    <rPh sb="0" eb="2">
      <t>シンエイ</t>
    </rPh>
    <rPh sb="3" eb="5">
      <t>ケンチク</t>
    </rPh>
    <phoneticPr fontId="4"/>
  </si>
  <si>
    <t>　鉄骨工事</t>
    <rPh sb="1" eb="3">
      <t>テッコツ</t>
    </rPh>
    <rPh sb="3" eb="5">
      <t>コウジ</t>
    </rPh>
    <phoneticPr fontId="39"/>
  </si>
  <si>
    <t>　その他工事</t>
    <rPh sb="3" eb="4">
      <t>タ</t>
    </rPh>
    <rPh sb="4" eb="6">
      <t>コウジ</t>
    </rPh>
    <phoneticPr fontId="39"/>
  </si>
  <si>
    <t>直接工事費　計</t>
    <rPh sb="0" eb="2">
      <t>チョクセツ</t>
    </rPh>
    <rPh sb="2" eb="5">
      <t>コウジヒ</t>
    </rPh>
    <rPh sb="6" eb="7">
      <t>ケイ</t>
    </rPh>
    <phoneticPr fontId="39"/>
  </si>
  <si>
    <t>B-Ⅱ-1</t>
    <phoneticPr fontId="39"/>
  </si>
  <si>
    <t>共通仮設費</t>
  </si>
  <si>
    <t>一般共通仮設費　率計上</t>
  </si>
  <si>
    <t>新営（監理事務所非設置）</t>
    <rPh sb="0" eb="2">
      <t>シンエイ</t>
    </rPh>
    <phoneticPr fontId="4"/>
  </si>
  <si>
    <t>B-1</t>
  </si>
  <si>
    <t>積み上げ共通仮設費</t>
    <rPh sb="0" eb="1">
      <t>ツ</t>
    </rPh>
    <rPh sb="2" eb="3">
      <t>ア</t>
    </rPh>
    <rPh sb="4" eb="6">
      <t>キョウツウ</t>
    </rPh>
    <rPh sb="6" eb="8">
      <t>カセツ</t>
    </rPh>
    <rPh sb="8" eb="9">
      <t>ヒ</t>
    </rPh>
    <phoneticPr fontId="4"/>
  </si>
  <si>
    <t>式</t>
    <rPh sb="0" eb="1">
      <t>シキ</t>
    </rPh>
    <phoneticPr fontId="36"/>
  </si>
  <si>
    <t>共通仮設</t>
    <phoneticPr fontId="4"/>
  </si>
  <si>
    <t>少々　計</t>
    <rPh sb="0" eb="2">
      <t>ショウショウ</t>
    </rPh>
    <rPh sb="3" eb="4">
      <t>ケイ</t>
    </rPh>
    <phoneticPr fontId="39"/>
  </si>
  <si>
    <t>（新営建築）</t>
    <rPh sb="1" eb="2">
      <t>アタラシ</t>
    </rPh>
    <rPh sb="2" eb="3">
      <t>エイ</t>
    </rPh>
    <rPh sb="3" eb="5">
      <t>ケンチク</t>
    </rPh>
    <phoneticPr fontId="39"/>
  </si>
  <si>
    <t>監理事務所非設置</t>
    <phoneticPr fontId="4"/>
  </si>
  <si>
    <t>小　計</t>
    <rPh sb="0" eb="1">
      <t>ショウ</t>
    </rPh>
    <rPh sb="2" eb="3">
      <t>ケイ</t>
    </rPh>
    <phoneticPr fontId="39"/>
  </si>
  <si>
    <t>（改修建築）</t>
    <rPh sb="1" eb="3">
      <t>カイシュウ</t>
    </rPh>
    <rPh sb="3" eb="5">
      <t>ケンチク</t>
    </rPh>
    <phoneticPr fontId="39"/>
  </si>
  <si>
    <t>（測定費込み）（円/個）×２（個/室）×測定室数</t>
    <phoneticPr fontId="4"/>
  </si>
  <si>
    <t>純工事費</t>
    <rPh sb="0" eb="1">
      <t>ジュン</t>
    </rPh>
    <rPh sb="1" eb="4">
      <t>コウジヒ</t>
    </rPh>
    <phoneticPr fontId="39"/>
  </si>
  <si>
    <t>純工事費から　発生材処分費、産業廃棄物税相当額を控除した金額</t>
    <rPh sb="0" eb="1">
      <t>ジュン</t>
    </rPh>
    <rPh sb="1" eb="4">
      <t>コウジヒ</t>
    </rPh>
    <rPh sb="24" eb="26">
      <t>コウジョ</t>
    </rPh>
    <rPh sb="28" eb="30">
      <t>キンガク</t>
    </rPh>
    <phoneticPr fontId="39"/>
  </si>
  <si>
    <t>C-Ⅱ-1</t>
    <phoneticPr fontId="39"/>
  </si>
  <si>
    <t>（純工事費）</t>
    <rPh sb="1" eb="2">
      <t>ジュン</t>
    </rPh>
    <rPh sb="2" eb="5">
      <t>コウジヒ</t>
    </rPh>
    <phoneticPr fontId="39"/>
  </si>
  <si>
    <t>現場管理</t>
    <phoneticPr fontId="4"/>
  </si>
  <si>
    <t>新営</t>
    <rPh sb="0" eb="2">
      <t>シンエイ</t>
    </rPh>
    <phoneticPr fontId="4"/>
  </si>
  <si>
    <t>（新営建築）</t>
    <rPh sb="1" eb="2">
      <t>シン</t>
    </rPh>
    <rPh sb="2" eb="3">
      <t>エイ</t>
    </rPh>
    <rPh sb="3" eb="5">
      <t>ケンチク</t>
    </rPh>
    <phoneticPr fontId="39"/>
  </si>
  <si>
    <t>工事原価</t>
    <rPh sb="0" eb="2">
      <t>コウジ</t>
    </rPh>
    <phoneticPr fontId="39"/>
  </si>
  <si>
    <t>《別紙：電気》</t>
    <rPh sb="1" eb="3">
      <t>ベッシ</t>
    </rPh>
    <rPh sb="4" eb="6">
      <t>デンキ</t>
    </rPh>
    <phoneticPr fontId="39"/>
  </si>
  <si>
    <t>新営　電気</t>
    <rPh sb="0" eb="2">
      <t>シンエイ</t>
    </rPh>
    <rPh sb="3" eb="5">
      <t>デンキ</t>
    </rPh>
    <phoneticPr fontId="4"/>
  </si>
  <si>
    <t>（新営電気）</t>
    <rPh sb="1" eb="2">
      <t>アタラシ</t>
    </rPh>
    <rPh sb="2" eb="3">
      <t>エイ</t>
    </rPh>
    <rPh sb="3" eb="5">
      <t>デンキ</t>
    </rPh>
    <phoneticPr fontId="39"/>
  </si>
  <si>
    <t>（改修電気）</t>
    <rPh sb="1" eb="3">
      <t>カイシュウ</t>
    </rPh>
    <rPh sb="3" eb="5">
      <t>デンキ</t>
    </rPh>
    <phoneticPr fontId="39"/>
  </si>
  <si>
    <t>（新営電気）</t>
    <rPh sb="1" eb="2">
      <t>シン</t>
    </rPh>
    <rPh sb="2" eb="3">
      <t>エイ</t>
    </rPh>
    <rPh sb="3" eb="5">
      <t>デンキ</t>
    </rPh>
    <phoneticPr fontId="39"/>
  </si>
  <si>
    <t>《別紙：機械》</t>
    <rPh sb="1" eb="3">
      <t>ベッシ</t>
    </rPh>
    <rPh sb="4" eb="6">
      <t>キカイ</t>
    </rPh>
    <phoneticPr fontId="39"/>
  </si>
  <si>
    <t>新営　機械</t>
    <rPh sb="0" eb="2">
      <t>シンエイ</t>
    </rPh>
    <rPh sb="3" eb="5">
      <t>キカイ</t>
    </rPh>
    <phoneticPr fontId="4"/>
  </si>
  <si>
    <t>（新営機械）</t>
    <rPh sb="1" eb="2">
      <t>アタラシ</t>
    </rPh>
    <rPh sb="2" eb="3">
      <t>エイ</t>
    </rPh>
    <rPh sb="3" eb="5">
      <t>キカイ</t>
    </rPh>
    <phoneticPr fontId="39"/>
  </si>
  <si>
    <t>（改修機械）</t>
    <rPh sb="1" eb="3">
      <t>カイシュウ</t>
    </rPh>
    <rPh sb="3" eb="5">
      <t>キカイ</t>
    </rPh>
    <phoneticPr fontId="39"/>
  </si>
  <si>
    <t>（新営機械）</t>
    <rPh sb="1" eb="2">
      <t>シン</t>
    </rPh>
    <rPh sb="2" eb="3">
      <t>エイ</t>
    </rPh>
    <rPh sb="3" eb="5">
      <t>キカイ</t>
    </rPh>
    <phoneticPr fontId="39"/>
  </si>
  <si>
    <t>《別紙：昇降機》</t>
    <rPh sb="1" eb="3">
      <t>ベッシ</t>
    </rPh>
    <rPh sb="4" eb="7">
      <t>ショウコウキ</t>
    </rPh>
    <phoneticPr fontId="39"/>
  </si>
  <si>
    <t>新営　昇降機</t>
    <rPh sb="0" eb="2">
      <t>シンエイ</t>
    </rPh>
    <rPh sb="3" eb="6">
      <t>ショウコウキ</t>
    </rPh>
    <phoneticPr fontId="4"/>
  </si>
  <si>
    <t>1</t>
    <phoneticPr fontId="4"/>
  </si>
  <si>
    <t>新営工事</t>
    <rPh sb="0" eb="2">
      <t>シンエイ</t>
    </rPh>
    <rPh sb="2" eb="4">
      <t>コウジ</t>
    </rPh>
    <phoneticPr fontId="46"/>
  </si>
  <si>
    <t>式</t>
    <rPh sb="0" eb="1">
      <t>シキ</t>
    </rPh>
    <phoneticPr fontId="4"/>
  </si>
  <si>
    <t>鉄骨</t>
    <rPh sb="0" eb="2">
      <t>テッコツ</t>
    </rPh>
    <phoneticPr fontId="4"/>
  </si>
  <si>
    <t>その他</t>
    <rPh sb="2" eb="3">
      <t>タ</t>
    </rPh>
    <phoneticPr fontId="4"/>
  </si>
  <si>
    <t>2</t>
    <phoneticPr fontId="4"/>
  </si>
  <si>
    <t>3</t>
    <phoneticPr fontId="4"/>
  </si>
  <si>
    <t>機械</t>
    <rPh sb="0" eb="2">
      <t>キカイ</t>
    </rPh>
    <phoneticPr fontId="4"/>
  </si>
  <si>
    <t>4</t>
    <phoneticPr fontId="36"/>
  </si>
  <si>
    <t>昇降機</t>
    <rPh sb="0" eb="3">
      <t>ショウコウキ</t>
    </rPh>
    <phoneticPr fontId="4"/>
  </si>
  <si>
    <t>発生材処分費</t>
    <rPh sb="0" eb="3">
      <t>ハッセイザイ</t>
    </rPh>
    <rPh sb="3" eb="6">
      <t>ショブンヒ</t>
    </rPh>
    <phoneticPr fontId="4"/>
  </si>
  <si>
    <t>産業廃棄物税相当額</t>
    <rPh sb="0" eb="2">
      <t>サンギョウ</t>
    </rPh>
    <rPh sb="2" eb="6">
      <t>ハイキブツゼイ</t>
    </rPh>
    <rPh sb="6" eb="9">
      <t>ソウトウガク</t>
    </rPh>
    <phoneticPr fontId="4"/>
  </si>
  <si>
    <t>合　計</t>
    <rPh sb="0" eb="1">
      <t>ア</t>
    </rPh>
    <rPh sb="2" eb="3">
      <t>ケイ</t>
    </rPh>
    <phoneticPr fontId="39"/>
  </si>
  <si>
    <t>名　　　　　称</t>
  </si>
  <si>
    <t>摘　　　　　要</t>
  </si>
  <si>
    <t>原　設　計</t>
  </si>
  <si>
    <t>変　更　設　計</t>
  </si>
  <si>
    <t>単　価</t>
  </si>
  <si>
    <t>B-1</t>
    <phoneticPr fontId="4"/>
  </si>
  <si>
    <t>積み上げ共通仮設費（別紙）</t>
    <rPh sb="0" eb="1">
      <t>ツ</t>
    </rPh>
    <rPh sb="2" eb="3">
      <t>ア</t>
    </rPh>
    <rPh sb="4" eb="6">
      <t>キョウツウ</t>
    </rPh>
    <rPh sb="6" eb="8">
      <t>カセツ</t>
    </rPh>
    <rPh sb="8" eb="9">
      <t>ヒ</t>
    </rPh>
    <rPh sb="10" eb="12">
      <t>ベッシ</t>
    </rPh>
    <phoneticPr fontId="53"/>
  </si>
  <si>
    <t>キャスターゲート</t>
  </si>
  <si>
    <t>W=6.0 H=1.8 17ヶ月(両開)</t>
  </si>
  <si>
    <t>か所</t>
  </si>
  <si>
    <t>見積</t>
  </si>
  <si>
    <t>仮囲い</t>
  </si>
  <si>
    <t>波板亜鉛鉄板 H=1800</t>
  </si>
  <si>
    <t>施工-106</t>
  </si>
  <si>
    <t>鉄骨建て方機械</t>
  </si>
  <si>
    <t>4.9t吊</t>
  </si>
  <si>
    <t>台日</t>
  </si>
  <si>
    <t>仮設鉄板敷</t>
  </si>
  <si>
    <t>17ヶ月（設置+撤去+運搬）</t>
  </si>
  <si>
    <t>㎡</t>
  </si>
  <si>
    <t>A1-1-3(1)</t>
  </si>
  <si>
    <t>交通誘導警備員</t>
  </si>
  <si>
    <t>A</t>
  </si>
  <si>
    <t>日</t>
  </si>
  <si>
    <t>物価-880</t>
  </si>
  <si>
    <t>室内空気汚染測定費（バッジ）</t>
  </si>
  <si>
    <t>普通作業員</t>
  </si>
  <si>
    <t>人工</t>
  </si>
  <si>
    <t>測定資材費</t>
  </si>
  <si>
    <t>2個/室</t>
  </si>
  <si>
    <t>室</t>
  </si>
  <si>
    <t>計</t>
    <rPh sb="0" eb="1">
      <t>ケイ</t>
    </rPh>
    <phoneticPr fontId="4"/>
  </si>
  <si>
    <t>建築工事　直接工事費</t>
    <rPh sb="0" eb="4">
      <t>ケンチクコウジ</t>
    </rPh>
    <rPh sb="5" eb="7">
      <t>チョクセツ</t>
    </rPh>
    <rPh sb="7" eb="10">
      <t>コウジヒ</t>
    </rPh>
    <phoneticPr fontId="4"/>
  </si>
  <si>
    <t/>
  </si>
  <si>
    <t>直接仮設工事</t>
  </si>
  <si>
    <t>一般</t>
    <rPh sb="0" eb="2">
      <t>イッパン</t>
    </rPh>
    <phoneticPr fontId="4"/>
  </si>
  <si>
    <t>土工事</t>
  </si>
  <si>
    <t>杭工事</t>
  </si>
  <si>
    <t>鉄筋工事</t>
  </si>
  <si>
    <t>コンクリート工事</t>
  </si>
  <si>
    <t>型枠工事</t>
  </si>
  <si>
    <t>鉄骨工事</t>
  </si>
  <si>
    <t>防水工事</t>
  </si>
  <si>
    <t>石･タイル工事</t>
  </si>
  <si>
    <t>木工事</t>
  </si>
  <si>
    <t>金属工事</t>
  </si>
  <si>
    <t>左官工事</t>
  </si>
  <si>
    <t>木製建具工事</t>
  </si>
  <si>
    <t>金属製建具工事</t>
  </si>
  <si>
    <t>ガラス工事</t>
  </si>
  <si>
    <t>塗装工事</t>
  </si>
  <si>
    <t>内外装工事</t>
  </si>
  <si>
    <t>家具工事</t>
  </si>
  <si>
    <t>黒板工事</t>
    <rPh sb="0" eb="2">
      <t>コクバン</t>
    </rPh>
    <rPh sb="2" eb="4">
      <t>コウジ</t>
    </rPh>
    <phoneticPr fontId="4"/>
  </si>
  <si>
    <t>サイン工事</t>
    <rPh sb="3" eb="5">
      <t>コウジ</t>
    </rPh>
    <phoneticPr fontId="4"/>
  </si>
  <si>
    <t>ブラインド工事</t>
    <rPh sb="5" eb="7">
      <t>コウジ</t>
    </rPh>
    <phoneticPr fontId="4"/>
  </si>
  <si>
    <t>ユニット及びその他工事</t>
    <rPh sb="4" eb="5">
      <t>オヨ</t>
    </rPh>
    <rPh sb="8" eb="9">
      <t>タ</t>
    </rPh>
    <phoneticPr fontId="4"/>
  </si>
  <si>
    <t>外構工事</t>
    <rPh sb="0" eb="2">
      <t>ガイコウ</t>
    </rPh>
    <rPh sb="2" eb="4">
      <t>コウジ</t>
    </rPh>
    <phoneticPr fontId="4"/>
  </si>
  <si>
    <t>発生材積込み費</t>
  </si>
  <si>
    <t>発生材運搬費</t>
  </si>
  <si>
    <t>発生材処分費</t>
  </si>
  <si>
    <t>産業廃棄物税相当税</t>
    <rPh sb="0" eb="5">
      <t>サンギョウハイキブツ</t>
    </rPh>
    <rPh sb="5" eb="6">
      <t>ゼイ</t>
    </rPh>
    <rPh sb="6" eb="9">
      <t>ソウトウゼイ</t>
    </rPh>
    <phoneticPr fontId="4"/>
  </si>
  <si>
    <t>遣方</t>
  </si>
  <si>
    <t>一般</t>
  </si>
  <si>
    <t>A1-1-7(4)</t>
  </si>
  <si>
    <t>墨出し</t>
  </si>
  <si>
    <t>A1-1-8(1-1)</t>
  </si>
  <si>
    <t>養生</t>
  </si>
  <si>
    <t>A1-1-9(1-1)</t>
  </si>
  <si>
    <t>整理清掃後片付け</t>
  </si>
  <si>
    <t>A1-1-9(19-1)</t>
  </si>
  <si>
    <t>地足場</t>
  </si>
  <si>
    <t>30日</t>
  </si>
  <si>
    <t>A1-1-10</t>
  </si>
  <si>
    <t>外部足場(手すり先行足場)</t>
  </si>
  <si>
    <t>枠組本足場　600幅 H=12ｍ未満 9カ月</t>
  </si>
  <si>
    <t>A1-1-13</t>
  </si>
  <si>
    <t>枠組本足場　900幅 H=12ｍ未満 9カ月</t>
  </si>
  <si>
    <t>A1-1-12(1)</t>
  </si>
  <si>
    <t>枠組本足場  900幅 H=22ｍ未満 9カ月</t>
  </si>
  <si>
    <t>A1-1-12(2)</t>
  </si>
  <si>
    <t>安全手すり(手すり先行方式)</t>
  </si>
  <si>
    <t>枠組用 9カ月</t>
  </si>
  <si>
    <t>A1-1-17(1)</t>
  </si>
  <si>
    <t>外部仕上足場</t>
  </si>
  <si>
    <t>脚立足場  1カ月</t>
  </si>
  <si>
    <t>A1-1-20</t>
  </si>
  <si>
    <t>内部躯体足場</t>
  </si>
  <si>
    <t>鉄筋型枠足場 階高4.0ｍ以下 1カ月</t>
  </si>
  <si>
    <t>躯体支保工 階高7.4以上9.1ｍ未満 1カ月</t>
  </si>
  <si>
    <t>A1-1-22(4)</t>
  </si>
  <si>
    <t>躯体支保工 階高9.1以上10.8ｍ未満 1カ月</t>
  </si>
  <si>
    <t>内部仕上足場</t>
  </si>
  <si>
    <t>内部仕上足場(手すり先行足場）</t>
  </si>
  <si>
    <t>枠組棚足場 階高7.4m以上9.1m未満 1カ月</t>
  </si>
  <si>
    <t>A1-1-23(4)</t>
  </si>
  <si>
    <t>内部階段仕上足場</t>
  </si>
  <si>
    <t>1カ月</t>
  </si>
  <si>
    <t>A1-1-26</t>
  </si>
  <si>
    <t>シャフト内足場</t>
  </si>
  <si>
    <t>A1-1-27</t>
  </si>
  <si>
    <t>養生シ－ト張り</t>
  </si>
  <si>
    <t>防炎Ⅰ類 9カ月</t>
  </si>
  <si>
    <t>A1-1-29(2)</t>
  </si>
  <si>
    <t>小幅ネット</t>
  </si>
  <si>
    <t>9カ月</t>
  </si>
  <si>
    <t>A1-1-30</t>
  </si>
  <si>
    <t>仮設材運搬費 地足場</t>
  </si>
  <si>
    <t>A1-1-33-1</t>
  </si>
  <si>
    <t>仮設材運搬費 外部足場（手すり先行足場）</t>
  </si>
  <si>
    <t>枠組本足場　600幅</t>
  </si>
  <si>
    <t>A1-1-33-2(3)</t>
  </si>
  <si>
    <t>枠組本足場　900幅</t>
  </si>
  <si>
    <t>A1-1-33-2(2)</t>
  </si>
  <si>
    <t>仮設材運搬費 安全手すり（手すり先行足場）</t>
  </si>
  <si>
    <t>枠組用</t>
  </si>
  <si>
    <t>A1-1-33-4(1)</t>
  </si>
  <si>
    <t>仮設材運搬費 外部仕上足場</t>
    <phoneticPr fontId="4"/>
  </si>
  <si>
    <t>脚立足場</t>
  </si>
  <si>
    <t>A1-1-33-6(1)</t>
  </si>
  <si>
    <t>仮設材運搬費 内部躯体足場</t>
  </si>
  <si>
    <t>躯体支保工 階高7.4以上9.1ｍ未満</t>
  </si>
  <si>
    <t>A1-1-33-5(4)</t>
  </si>
  <si>
    <t>躯体支保工 階高9.1以上10.9ｍ未満</t>
  </si>
  <si>
    <t>A1-1-33-5(5)</t>
  </si>
  <si>
    <t>仮設材運搬費 内部躯体･仕上足場</t>
  </si>
  <si>
    <t>仮設材運搬費 内部仕上足場(手すり先行足場)</t>
  </si>
  <si>
    <t>枠組棚足場 階高7.4m以上9.1m未満</t>
  </si>
  <si>
    <t>A1-1-33-7(4)</t>
  </si>
  <si>
    <t>仮設材運搬費 内部階段仕上足場</t>
  </si>
  <si>
    <t>A1-1-33-9(1)</t>
  </si>
  <si>
    <t>仮設材運搬費 シャフト内足場</t>
  </si>
  <si>
    <t>A1-1-33-9(2)</t>
  </si>
  <si>
    <t>仮設材運搬費 養生シ－ト張り</t>
  </si>
  <si>
    <t>A1-1-33-13(2)</t>
  </si>
  <si>
    <t>仮設材運搬費 小幅ネット</t>
  </si>
  <si>
    <t>A1-1-33-14</t>
  </si>
  <si>
    <t>根切り</t>
  </si>
  <si>
    <t>機械 つぼ､布堀</t>
  </si>
  <si>
    <t>m3</t>
  </si>
  <si>
    <t>ｺｽﾄ-市2</t>
  </si>
  <si>
    <t>床付け</t>
  </si>
  <si>
    <t>つぼ､布堀</t>
  </si>
  <si>
    <t>杭間ざらい</t>
  </si>
  <si>
    <t>本</t>
  </si>
  <si>
    <t>埋戻し</t>
  </si>
  <si>
    <t>盛土</t>
  </si>
  <si>
    <t>流用土</t>
  </si>
  <si>
    <t>RA-2-24</t>
  </si>
  <si>
    <t>残土処分</t>
  </si>
  <si>
    <t>場外搬出 ﾊﾞｯｸﾎｳ0.8 7.0km以下 DID有り</t>
  </si>
  <si>
    <t>A1-2-4-2(10)</t>
  </si>
  <si>
    <t>砕石地業</t>
  </si>
  <si>
    <t>基礎下 再生切込砕石</t>
  </si>
  <si>
    <t>A1-3-3(2)</t>
  </si>
  <si>
    <t>土間下 再生切込砕石</t>
  </si>
  <si>
    <t>土間下 押出発泡ポリスチレン敷込み</t>
  </si>
  <si>
    <t>t=50(2種B)</t>
  </si>
  <si>
    <t>施工-184</t>
  </si>
  <si>
    <t>梁側 押出発泡ポリスチレン打込み</t>
  </si>
  <si>
    <t>ポリエチレンフィルム敷き</t>
  </si>
  <si>
    <t>t=0.15</t>
  </si>
  <si>
    <t>A1-3-4</t>
  </si>
  <si>
    <t>機械運搬費</t>
  </si>
  <si>
    <t>往復</t>
  </si>
  <si>
    <t>施工-市8</t>
  </si>
  <si>
    <t>杭工事</t>
    <rPh sb="0" eb="1">
      <t>クイ</t>
    </rPh>
    <phoneticPr fontId="4"/>
  </si>
  <si>
    <t>既製コンクリート杭</t>
  </si>
  <si>
    <t>φ800 (上杭PHC105-A種7.0ｍ+下杭PHC105-A種12.0m) 19.0ｍ</t>
  </si>
  <si>
    <t>ｾｯﾄ</t>
  </si>
  <si>
    <t>φ600 (上杭PHC105-B種7.0ｍ+下杭PHC105-A種12.0m) 19.0ｍ</t>
  </si>
  <si>
    <t>φ500 (上杭PHC105-C種7.0ｍ+下杭PHC105-A種12.0m) 19.0ｍ</t>
  </si>
  <si>
    <t>回転金具費</t>
  </si>
  <si>
    <t>場内仮置土</t>
  </si>
  <si>
    <t>汚泥</t>
  </si>
  <si>
    <t>ｺｽﾄ-126</t>
  </si>
  <si>
    <t>積込</t>
  </si>
  <si>
    <t>汚泥　バックホウ0.8m3</t>
  </si>
  <si>
    <t>RA-2-33</t>
  </si>
  <si>
    <t>無溶接継手金具</t>
  </si>
  <si>
    <t>FTキャップ</t>
  </si>
  <si>
    <t>施工費</t>
  </si>
  <si>
    <t>埋込み工法（Hyper-ｽﾄﾚｰﾄ工法）</t>
  </si>
  <si>
    <t>異形鉄筋</t>
  </si>
  <si>
    <t>SD295　D10</t>
  </si>
  <si>
    <t>t</t>
  </si>
  <si>
    <t>物価-20</t>
  </si>
  <si>
    <t>SD295　D13</t>
  </si>
  <si>
    <t>SD295　D16</t>
  </si>
  <si>
    <t>SD345　D19</t>
  </si>
  <si>
    <t>SD345　D22</t>
  </si>
  <si>
    <t>SD345　D25</t>
  </si>
  <si>
    <t>高強度せん断補強筋</t>
  </si>
  <si>
    <t>JH785  D13</t>
  </si>
  <si>
    <t>スクラップ控除</t>
  </si>
  <si>
    <t>H2</t>
  </si>
  <si>
    <t>物価-795</t>
  </si>
  <si>
    <t>鉄筋加工組立</t>
  </si>
  <si>
    <t>一般</t>
    <phoneticPr fontId="4"/>
  </si>
  <si>
    <t>ｔ</t>
  </si>
  <si>
    <t>施工-市10</t>
  </si>
  <si>
    <t>高強度せん断金</t>
  </si>
  <si>
    <t>鉄筋運搬費</t>
  </si>
  <si>
    <t>10t車</t>
  </si>
  <si>
    <t>ガス圧接</t>
  </si>
  <si>
    <t>D19+19</t>
  </si>
  <si>
    <t>施工-市14</t>
  </si>
  <si>
    <t>D19+22</t>
  </si>
  <si>
    <t>D22+22</t>
  </si>
  <si>
    <t>D22+25</t>
  </si>
  <si>
    <t>D25+25</t>
  </si>
  <si>
    <t>ＰＣ緊張費</t>
  </si>
  <si>
    <t>(材工共)</t>
  </si>
  <si>
    <t>スリーブ</t>
  </si>
  <si>
    <t>代価</t>
  </si>
  <si>
    <t>溶接金網</t>
  </si>
  <si>
    <t>6×100×100</t>
  </si>
  <si>
    <t>施工-196</t>
  </si>
  <si>
    <t>捨てコンクリート</t>
  </si>
  <si>
    <t>18N/m㎡　S=15</t>
  </si>
  <si>
    <t>積資-84</t>
  </si>
  <si>
    <t>基礎コンクリート</t>
  </si>
  <si>
    <t>24N/m㎡　S=18</t>
    <phoneticPr fontId="4"/>
  </si>
  <si>
    <t>躯体コンクリート(１階)</t>
  </si>
  <si>
    <t>24N/m㎡　S=18</t>
  </si>
  <si>
    <t>30N/m㎡　S=18</t>
  </si>
  <si>
    <t>躯体コンクリート(２階)</t>
  </si>
  <si>
    <t>躯体コンクリート(３階)</t>
  </si>
  <si>
    <t>躯体コンクリート(PH階)</t>
  </si>
  <si>
    <t>床版コンクリート</t>
  </si>
  <si>
    <t>土間コンクリート(ﾋﾟｯﾄ下)</t>
  </si>
  <si>
    <t>21N/m㎡　S=18</t>
  </si>
  <si>
    <t>土間コンクリート(ｴﾌﾟﾛﾝ)</t>
  </si>
  <si>
    <t>雑コンクリート(設備基礎)</t>
  </si>
  <si>
    <t>コンクリート強度補正</t>
  </si>
  <si>
    <t>3N/m㎡　S=18</t>
  </si>
  <si>
    <t>物価-84</t>
  </si>
  <si>
    <t>6N/m㎡　S=18</t>
  </si>
  <si>
    <t>コンクリート打設費</t>
  </si>
  <si>
    <t>捨てｺﾝ　ﾎﾟﾝﾌﾟ打ち</t>
  </si>
  <si>
    <t>施工-市16</t>
  </si>
  <si>
    <t>ポンプ圧送費</t>
  </si>
  <si>
    <t>50m3を超える</t>
  </si>
  <si>
    <t>施工-市18</t>
  </si>
  <si>
    <t>ポンプ基本料金</t>
  </si>
  <si>
    <t>回</t>
  </si>
  <si>
    <t>基礎ｺﾝ　ﾎﾟﾝﾌﾟ打ち</t>
  </si>
  <si>
    <t>ｺｽﾄ-市10</t>
  </si>
  <si>
    <t>1階躯体ｺﾝ　ﾎﾟﾝﾌﾟ打ち</t>
  </si>
  <si>
    <t>1階躯体ｺﾝ(Fc-30)　ﾎﾟﾝﾌﾟ打ち</t>
  </si>
  <si>
    <t>2階躯体ｺﾝ　ﾎﾟﾝﾌﾟ打ち</t>
  </si>
  <si>
    <t>2階躯体ｺﾝ(Fc-30)　ﾎﾟﾝﾌﾟ打ち</t>
  </si>
  <si>
    <t>3階躯体ｺﾝ　ﾎﾟﾝﾌﾟ打ち</t>
  </si>
  <si>
    <t>3階躯体ｺﾝ(Fc-30)　ﾎﾟﾝﾌﾟ打ち</t>
  </si>
  <si>
    <t>PH階躯体ｺﾝ　ﾎﾟﾝﾌﾟ打ち</t>
  </si>
  <si>
    <t>50m3以下</t>
  </si>
  <si>
    <t>床版ｺﾝ　ﾎﾟﾝﾌﾟ打ち</t>
  </si>
  <si>
    <t>土間ｺﾝ(ﾋﾟｯﾄ下)　ﾎﾟﾝﾌﾟ打ち</t>
  </si>
  <si>
    <t>土間ｺﾝ(ｴﾌﾟﾛﾝ)　ﾎﾟﾝﾌﾟ打ち</t>
  </si>
  <si>
    <t>雑ｺﾝ(設備基礎)　ﾎﾟﾝﾌﾟ打ち</t>
  </si>
  <si>
    <t>普通合板型枠</t>
  </si>
  <si>
    <t>基礎部</t>
  </si>
  <si>
    <t>施工-市20</t>
  </si>
  <si>
    <t>地上軸部</t>
  </si>
  <si>
    <t>打放合板型枠</t>
  </si>
  <si>
    <t>基礎部 B種</t>
  </si>
  <si>
    <t>地上軸部 B種</t>
  </si>
  <si>
    <t>型枠運搬費</t>
  </si>
  <si>
    <t>10ｔ車</t>
  </si>
  <si>
    <t>ｺｽﾄ-市14</t>
  </si>
  <si>
    <t>打放面補修</t>
  </si>
  <si>
    <t>B種 ｺｰﾝ処理</t>
  </si>
  <si>
    <t>A1-6-1(2)</t>
  </si>
  <si>
    <t>目地棒</t>
  </si>
  <si>
    <t>打継</t>
  </si>
  <si>
    <t>A1-6-2(1)</t>
  </si>
  <si>
    <t>垂直スリット</t>
  </si>
  <si>
    <t>ｺｽﾄ-170</t>
  </si>
  <si>
    <t>水平スリット</t>
  </si>
  <si>
    <t>止水版</t>
  </si>
  <si>
    <t>鉄骨工事</t>
    <rPh sb="0" eb="2">
      <t>テッコツ</t>
    </rPh>
    <phoneticPr fontId="4"/>
  </si>
  <si>
    <t>鉄</t>
    <rPh sb="0" eb="1">
      <t>テツ</t>
    </rPh>
    <phoneticPr fontId="4"/>
  </si>
  <si>
    <t>〇形鋼</t>
  </si>
  <si>
    <t>〇-216.3×5.8  STK400</t>
  </si>
  <si>
    <t>物価-46</t>
  </si>
  <si>
    <t>Ｈ形鋼</t>
  </si>
  <si>
    <t>H-150× 150×7×10 SS400</t>
  </si>
  <si>
    <t>積資-30</t>
  </si>
  <si>
    <t>H-175×175×7.5×11SS400</t>
  </si>
  <si>
    <t>H-340×250×9×14 SS400</t>
  </si>
  <si>
    <t>等辺山形鋼</t>
  </si>
  <si>
    <t>L-75×75×6 SS400</t>
  </si>
  <si>
    <t>物価-34</t>
  </si>
  <si>
    <t>溝形鋼</t>
  </si>
  <si>
    <t>[-250×90×9×13 SS400</t>
  </si>
  <si>
    <t>鋼板</t>
  </si>
  <si>
    <t>PL-6   SS400</t>
  </si>
  <si>
    <t>物価-44</t>
  </si>
  <si>
    <t>PL-9   SS400</t>
  </si>
  <si>
    <t>PL-12  SS400</t>
  </si>
  <si>
    <t>PL-16  SS400</t>
  </si>
  <si>
    <t>PL-19  SS400</t>
  </si>
  <si>
    <t>PL-16  SN490C</t>
  </si>
  <si>
    <t>ＨＴＢ</t>
  </si>
  <si>
    <t>M16 L45 S10T</t>
  </si>
  <si>
    <t>積資-60</t>
  </si>
  <si>
    <t>M16 L50 S10T</t>
  </si>
  <si>
    <t>M16 L55 S10T</t>
  </si>
  <si>
    <t>M16 L60 S10T</t>
  </si>
  <si>
    <t>M20 L55 S10T</t>
  </si>
  <si>
    <t>M22 L60 S10T</t>
  </si>
  <si>
    <t>M22 L75 S10T</t>
  </si>
  <si>
    <t>アンカ－ボルト</t>
  </si>
  <si>
    <t>M20 L500DN SS400</t>
  </si>
  <si>
    <t>積資-68</t>
  </si>
  <si>
    <t>M22 L600DN SS400</t>
  </si>
  <si>
    <t>工場加工組立</t>
  </si>
  <si>
    <t>(溶接費含む)</t>
  </si>
  <si>
    <t>施工-208</t>
  </si>
  <si>
    <t>工場錆止塗装</t>
  </si>
  <si>
    <t>JIS　K5674　工場1回塗り</t>
  </si>
  <si>
    <t>現場錆止塗装</t>
  </si>
  <si>
    <t>JIS　K5674　現場1回塗り</t>
  </si>
  <si>
    <t>現場建て方</t>
  </si>
  <si>
    <t>施工-210</t>
  </si>
  <si>
    <t>高力ボルト締め付け</t>
  </si>
  <si>
    <t>ﾄﾙｼｱ形</t>
  </si>
  <si>
    <t>RA-7-2(1)</t>
  </si>
  <si>
    <t>鉄骨運搬費</t>
  </si>
  <si>
    <t>6ｔ車</t>
  </si>
  <si>
    <t>アンカ－ボルト取付け</t>
  </si>
  <si>
    <t>22φ</t>
  </si>
  <si>
    <t>施工-212</t>
  </si>
  <si>
    <t>無収縮モルタル</t>
  </si>
  <si>
    <t>210×210</t>
  </si>
  <si>
    <t>A1-7-2(1)</t>
  </si>
  <si>
    <t>276×400</t>
  </si>
  <si>
    <t>300×300</t>
  </si>
  <si>
    <t>350×350</t>
  </si>
  <si>
    <t>250×3090</t>
  </si>
  <si>
    <t>A1-7-2(4)</t>
  </si>
  <si>
    <t>(外部)</t>
  </si>
  <si>
    <t>屋根 露出断熱防湿層付ｱｽﾌｧﾙﾄ防水</t>
  </si>
  <si>
    <t>(環境配慮型ｱｽﾌｧﾙﾄ防水工法､耐熱型硬質ｳﾚﾀﾝﾌｫｰﾑt=60)</t>
  </si>
  <si>
    <t>屋根 露出アスファルト防水</t>
  </si>
  <si>
    <t>(環境配慮型ｱｽﾌｧﾙﾄ防水工法)</t>
  </si>
  <si>
    <t>立上り アスファルト防水</t>
  </si>
  <si>
    <t>平場 ウレタン塗膜防水</t>
  </si>
  <si>
    <t>(X-2密着工法)</t>
  </si>
  <si>
    <t>施工-244</t>
  </si>
  <si>
    <t>立上り ウレタン塗膜防水</t>
  </si>
  <si>
    <t>脱気装置</t>
  </si>
  <si>
    <t>コーナーキャント</t>
  </si>
  <si>
    <t>既製品</t>
  </si>
  <si>
    <t>シーリング</t>
  </si>
  <si>
    <t>PU-2 25×15 打継</t>
  </si>
  <si>
    <t>施工-市24</t>
  </si>
  <si>
    <t>MS-2 15×10 建具</t>
  </si>
  <si>
    <t>PU-2 15×10 ﾀｲﾙ目地</t>
  </si>
  <si>
    <t>(内部)</t>
  </si>
  <si>
    <t>床 自閉性樹脂塗膜防水</t>
  </si>
  <si>
    <t>B-2工法(ﾋﾟｯﾄ)</t>
  </si>
  <si>
    <t>壁 自閉性樹脂塗膜防水</t>
  </si>
  <si>
    <t>MS-2 10×10 ﾗｲﾆﾝｸﾞ</t>
  </si>
  <si>
    <t>外壁 ５０mm二丁掛タイル貼り</t>
  </si>
  <si>
    <t>接着</t>
  </si>
  <si>
    <t>RA-11-1(2)</t>
  </si>
  <si>
    <t>標準曲り 接着</t>
  </si>
  <si>
    <t>RA-11-1(5)</t>
  </si>
  <si>
    <t>屏風曲り 接着</t>
  </si>
  <si>
    <t>RA-11-1(9)</t>
  </si>
  <si>
    <t>外壁 ボーダータイル</t>
  </si>
  <si>
    <t>床 １５０角磁器質タイル</t>
  </si>
  <si>
    <t>A1-11-1(2)</t>
  </si>
  <si>
    <t>段鼻 １５０角磁器質タイル</t>
  </si>
  <si>
    <t>ﾉﾝｼﾘｯﾌﾟ(垂付)</t>
  </si>
  <si>
    <t>A1-11-3(1)</t>
  </si>
  <si>
    <t>汚垂石</t>
  </si>
  <si>
    <t>600×1600</t>
  </si>
  <si>
    <t>600×2600</t>
  </si>
  <si>
    <t>框 御影石</t>
  </si>
  <si>
    <t>ｔ25×100</t>
  </si>
  <si>
    <t>巾木 １００角磁器質タイル</t>
  </si>
  <si>
    <t>H=100</t>
  </si>
  <si>
    <t>A1-11-1(1)</t>
  </si>
  <si>
    <t>壁 磁器質モザイクタイル貼り</t>
  </si>
  <si>
    <t>A1-11-6(1)</t>
  </si>
  <si>
    <t>造作材</t>
  </si>
  <si>
    <t>ｽﾌﾟﾙｰｽ</t>
  </si>
  <si>
    <t>ﾀﾓ集成材</t>
  </si>
  <si>
    <t>ﾋﾊﾞ 上小節</t>
  </si>
  <si>
    <t>構造材</t>
  </si>
  <si>
    <t>正割 杉 特1等</t>
  </si>
  <si>
    <t>積資-238</t>
  </si>
  <si>
    <t>くぎ</t>
  </si>
  <si>
    <t>㎏</t>
  </si>
  <si>
    <t>物価-57</t>
  </si>
  <si>
    <t>金物</t>
  </si>
  <si>
    <t>物価-471</t>
  </si>
  <si>
    <t>大工手間</t>
  </si>
  <si>
    <t>人</t>
  </si>
  <si>
    <t>(外部）</t>
  </si>
  <si>
    <t>天井 ヒバ縁甲板</t>
  </si>
  <si>
    <t>t=12 W100</t>
  </si>
  <si>
    <t>床 縁甲板張り</t>
  </si>
  <si>
    <t>床 ラワン合板</t>
  </si>
  <si>
    <t>t=12 下地</t>
  </si>
  <si>
    <t>A1-12-2(4-11)</t>
  </si>
  <si>
    <t>既製上り框</t>
  </si>
  <si>
    <t>150×55</t>
  </si>
  <si>
    <t>ｺｽﾄ-256</t>
  </si>
  <si>
    <t>壁 ラワン合板</t>
  </si>
  <si>
    <t>t=5.5 下地</t>
  </si>
  <si>
    <t>A1-12-3(4-7)</t>
  </si>
  <si>
    <t>壁 シナ合板</t>
  </si>
  <si>
    <t>t=5.5 目透貼</t>
  </si>
  <si>
    <t>A1-12-3(4-4)</t>
  </si>
  <si>
    <t>壁 有孔シナ合板</t>
  </si>
  <si>
    <t>壁 ヒバ縁甲板</t>
  </si>
  <si>
    <t>t=12 (小節)</t>
  </si>
  <si>
    <t>天井 軽鉄野縁</t>
  </si>
  <si>
    <t>W=25 ＠300</t>
  </si>
  <si>
    <t>施工-市26</t>
  </si>
  <si>
    <t>天井 インサート</t>
  </si>
  <si>
    <t>一般用</t>
  </si>
  <si>
    <t>A1-14-2(1)</t>
  </si>
  <si>
    <t>アルミ製笠木</t>
  </si>
  <si>
    <t>W=250(既製品)</t>
  </si>
  <si>
    <t>ｺｽﾄ-286</t>
  </si>
  <si>
    <t>アルミ製笠木コーナー材</t>
  </si>
  <si>
    <t>W=250 既製品</t>
  </si>
  <si>
    <t>水切り</t>
  </si>
  <si>
    <t>ｱﾙﾐ既製品(防水押え部)</t>
  </si>
  <si>
    <t>防水押え金物</t>
  </si>
  <si>
    <t>アルミ製廻り縁</t>
  </si>
  <si>
    <t>施工-424</t>
  </si>
  <si>
    <t>ステンレス製ルーフドレン</t>
  </si>
  <si>
    <t>ﾕｳｾﾂｷｬｯﾌﾟ付きφ100</t>
  </si>
  <si>
    <t>ステンレス製手摺</t>
  </si>
  <si>
    <t>H=650 φ34 HL</t>
  </si>
  <si>
    <t>軒天水切り アングル</t>
  </si>
  <si>
    <t>溶融亜鉛メッキ L=40×40×3</t>
  </si>
  <si>
    <t>ステンレス製タラップ</t>
  </si>
  <si>
    <t>L=3300</t>
  </si>
  <si>
    <t>壁 軽量間仕切り壁</t>
  </si>
  <si>
    <t>W=65 @300</t>
  </si>
  <si>
    <t>W=65 @450</t>
  </si>
  <si>
    <t>W=90 @300</t>
  </si>
  <si>
    <t>W=90 @450</t>
  </si>
  <si>
    <t>壁 軽量間仕切り壁開口補強</t>
  </si>
  <si>
    <t>W=65 両開き</t>
  </si>
  <si>
    <t>W=90 片開き</t>
  </si>
  <si>
    <t>ｺｽﾄ-市20</t>
  </si>
  <si>
    <t>W=90 両開き</t>
  </si>
  <si>
    <t>19型 @225 1.5m未満</t>
  </si>
  <si>
    <t>19型 @360 1.5m未満</t>
  </si>
  <si>
    <t>ステンレスタラップ</t>
  </si>
  <si>
    <t>W=400 φ19</t>
  </si>
  <si>
    <t>施工-318</t>
  </si>
  <si>
    <t>ステンレス製ブラシ掛け</t>
  </si>
  <si>
    <t>6φ(ｱﾝｶｰ付き)</t>
  </si>
  <si>
    <t>ステンレス製グレーチング</t>
  </si>
  <si>
    <t>1200×400(ｽﾃﾝﾚｽ枠共)</t>
  </si>
  <si>
    <t>窓ステンレス手摺</t>
  </si>
  <si>
    <t>φ38 (金物共) AW1 L=6880</t>
  </si>
  <si>
    <t>φ38 (金物共) AW2 L=7140</t>
  </si>
  <si>
    <t>φ38 (金物共) AW2 L=3560</t>
  </si>
  <si>
    <t>φ38 (金物共) AW3 L=7140</t>
  </si>
  <si>
    <t>φ38 (金物共) AW4 L=7140</t>
  </si>
  <si>
    <t>φ38 (金物共) AW4 L=3560</t>
  </si>
  <si>
    <t>φ38 (金物共) AW4 L=1765</t>
  </si>
  <si>
    <t>φ38 (金物共) AW5 L=5190</t>
  </si>
  <si>
    <t>φ38 (金物共) AW7 L=3310</t>
  </si>
  <si>
    <t>φ38 (金物共) AW8' L=3560</t>
  </si>
  <si>
    <t>φ38 (金物共) AW9 L=800</t>
  </si>
  <si>
    <t>φ38 (金物共) AW10 L=2395</t>
  </si>
  <si>
    <t>φ38 (金物共) AW11 L=490</t>
  </si>
  <si>
    <t>φ38 (金物共) AW14 L=3560</t>
  </si>
  <si>
    <t>床 アルミ製点検口</t>
  </si>
  <si>
    <t>600角 鍵付</t>
  </si>
  <si>
    <t>天井 アルミ製点検口</t>
  </si>
  <si>
    <t>450角</t>
  </si>
  <si>
    <t>A1-14-3(4-2)</t>
  </si>
  <si>
    <t>床 鋳鉄製マンホール蓋</t>
  </si>
  <si>
    <t>φ600水封形</t>
  </si>
  <si>
    <t>床 ステンレス製見切り</t>
  </si>
  <si>
    <t>床 ステンレス製沓摺り</t>
  </si>
  <si>
    <t>床 ノンスリップ</t>
  </si>
  <si>
    <t>(ﾊｲｽﾃｯﾌﾟ､ｾｰﾌﾃｨｰW=35)</t>
  </si>
  <si>
    <t>ｺｽﾄ-284</t>
  </si>
  <si>
    <t>床 Ｕステンレール</t>
  </si>
  <si>
    <t>引違い</t>
  </si>
  <si>
    <t>階段スチール製手摺り</t>
  </si>
  <si>
    <t>H=1100</t>
  </si>
  <si>
    <t>天端 ステンレス製曲げ加工</t>
  </si>
  <si>
    <t>W=120</t>
  </si>
  <si>
    <t>床 見切縁</t>
  </si>
  <si>
    <t>(階段室2)</t>
  </si>
  <si>
    <t>天井 開口補強</t>
  </si>
  <si>
    <t>450×450</t>
  </si>
  <si>
    <t>150×1200</t>
  </si>
  <si>
    <t>床 コンクリート金ごて</t>
  </si>
  <si>
    <t>防水下</t>
  </si>
  <si>
    <t>ｺｽﾄ-市22</t>
  </si>
  <si>
    <t>W=150</t>
  </si>
  <si>
    <t>床 モルタル塗り</t>
  </si>
  <si>
    <t>木ごて ﾀｲﾙ下</t>
  </si>
  <si>
    <t>床 防水モルタル塗り</t>
  </si>
  <si>
    <t xml:space="preserve">金ごて </t>
  </si>
  <si>
    <t>施工-326</t>
  </si>
  <si>
    <t>建具周囲防水モルタル充填</t>
  </si>
  <si>
    <t>外部建具</t>
  </si>
  <si>
    <t>施工-市28</t>
  </si>
  <si>
    <t>床 コンクリート金ゴテ</t>
  </si>
  <si>
    <t>直均し仕上げ</t>
  </si>
  <si>
    <t>薄張物下</t>
  </si>
  <si>
    <t>厚物下</t>
  </si>
  <si>
    <t>階段 モルタル塗り</t>
  </si>
  <si>
    <t>t=40</t>
  </si>
  <si>
    <t>建具周囲モルタル充填</t>
  </si>
  <si>
    <t>内部建具</t>
  </si>
  <si>
    <t>ＷＤ－１</t>
  </si>
  <si>
    <t>1700×2900</t>
  </si>
  <si>
    <t>ＷＤ－１'</t>
  </si>
  <si>
    <t>1700×2900 校長室</t>
  </si>
  <si>
    <t>ＷＤ－２</t>
  </si>
  <si>
    <t>1700×2000</t>
  </si>
  <si>
    <t>ＷＤ－３</t>
  </si>
  <si>
    <t>800×2000</t>
  </si>
  <si>
    <t>ＷＤ－４</t>
  </si>
  <si>
    <t>800×2000 校長室</t>
  </si>
  <si>
    <t>ＷＤ－５</t>
  </si>
  <si>
    <t>7070×2900</t>
  </si>
  <si>
    <t>ＷＤ－６</t>
  </si>
  <si>
    <t>ＷＤ－７</t>
  </si>
  <si>
    <t>ＷＤ－８</t>
  </si>
  <si>
    <t>ＷＤ－９</t>
  </si>
  <si>
    <t>1400×2000</t>
  </si>
  <si>
    <t>ＷＤ－１０</t>
  </si>
  <si>
    <t>1150×1800</t>
  </si>
  <si>
    <t>ＷＤ－１１</t>
  </si>
  <si>
    <t>650×1500</t>
  </si>
  <si>
    <t>ＷＷ－１</t>
  </si>
  <si>
    <t>700×300</t>
  </si>
  <si>
    <t>ＷＷ－２</t>
  </si>
  <si>
    <t>2000×510</t>
  </si>
  <si>
    <t>ＨＷＣ－１</t>
  </si>
  <si>
    <t>1050×2000</t>
  </si>
  <si>
    <t>搬入･設置費</t>
  </si>
  <si>
    <t>木製パーティション</t>
    <rPh sb="0" eb="2">
      <t>モクセイ</t>
    </rPh>
    <phoneticPr fontId="4"/>
  </si>
  <si>
    <t>ＳＰＷ－１</t>
  </si>
  <si>
    <t>6765×2900</t>
  </si>
  <si>
    <t>ＳＰＷ－２</t>
  </si>
  <si>
    <t>6990×2900</t>
  </si>
  <si>
    <t>ＳＰＷ－３</t>
  </si>
  <si>
    <t>ＳＰＷ－４</t>
  </si>
  <si>
    <t>2375×2900</t>
  </si>
  <si>
    <t>運搬費</t>
  </si>
  <si>
    <t>1)</t>
    <phoneticPr fontId="4"/>
  </si>
  <si>
    <t>アルミニウム製建具</t>
  </si>
  <si>
    <t>2)</t>
  </si>
  <si>
    <t>スチール製建具</t>
  </si>
  <si>
    <t>3)</t>
  </si>
  <si>
    <t>軽量スチール製建具</t>
    <rPh sb="0" eb="2">
      <t>ケイリョウ</t>
    </rPh>
    <phoneticPr fontId="4"/>
  </si>
  <si>
    <t>4)</t>
  </si>
  <si>
    <t>防煙スクリーン</t>
    <rPh sb="0" eb="2">
      <t>ボウエン</t>
    </rPh>
    <phoneticPr fontId="4"/>
  </si>
  <si>
    <t>5)</t>
  </si>
  <si>
    <t>重量シャッター</t>
    <rPh sb="0" eb="2">
      <t>ジュウリョウ</t>
    </rPh>
    <phoneticPr fontId="4"/>
  </si>
  <si>
    <t>6)</t>
  </si>
  <si>
    <t>トイレブース</t>
  </si>
  <si>
    <t>ＡＤ－１</t>
  </si>
  <si>
    <t>15530×3035</t>
  </si>
  <si>
    <t>ＡＤ－２</t>
  </si>
  <si>
    <t>7140×3015</t>
  </si>
  <si>
    <t>ＡＤ－３</t>
  </si>
  <si>
    <t>7090×2900(一部防火設備)</t>
  </si>
  <si>
    <t>ＡＤ－４</t>
  </si>
  <si>
    <t>7140×2900</t>
  </si>
  <si>
    <t>ＡＤ－５</t>
  </si>
  <si>
    <t>1900×2900</t>
  </si>
  <si>
    <t>ＡＤ－６</t>
  </si>
  <si>
    <t>2275×2000</t>
  </si>
  <si>
    <t>ＡＤ－７</t>
  </si>
  <si>
    <t>800×1800</t>
  </si>
  <si>
    <t>ＡＷ－１</t>
  </si>
  <si>
    <t>6880×2060 (網戸共)</t>
  </si>
  <si>
    <t>ＡＷ－１（３Ｆ）</t>
  </si>
  <si>
    <t>ＡＷ－２</t>
  </si>
  <si>
    <t>7090×2060 (網戸共)</t>
  </si>
  <si>
    <t>ＡＷ－２（３Ｆ）</t>
  </si>
  <si>
    <t>ＡＷ－２Ａ</t>
  </si>
  <si>
    <t>7090×2060 (網戸共)（教具室2,4）</t>
  </si>
  <si>
    <t>ＡＷ－２Ｂ</t>
  </si>
  <si>
    <t>7090×2060 (網戸共)（教具室7）</t>
  </si>
  <si>
    <t>ＡＷ－３</t>
  </si>
  <si>
    <t>7040×2060 (網戸共)</t>
  </si>
  <si>
    <t>ＡＷ－３（３Ｆ）</t>
  </si>
  <si>
    <t>ＡＷ－４</t>
  </si>
  <si>
    <t>7140×2060)(網戸共)</t>
  </si>
  <si>
    <t>ＡＷ－４（３Ｆ）</t>
  </si>
  <si>
    <t>ＡＷ－４Ａ</t>
  </si>
  <si>
    <t>7140×2060)(網戸共)（校長室、会議室、児童会室、音楽室）</t>
  </si>
  <si>
    <t>ＡＷ－４Ｂ</t>
  </si>
  <si>
    <t>7140×2060)(網戸共)（図工準備室）</t>
  </si>
  <si>
    <t>ＡＷ－４Ｃ</t>
  </si>
  <si>
    <t>7140×2060)(網戸共)（理科準備室）</t>
  </si>
  <si>
    <t>ＡＷ－５</t>
  </si>
  <si>
    <t>5190×2060 (網戸共)(一部防火設備)</t>
  </si>
  <si>
    <t>ＡＷ－５（３Ｆ）</t>
  </si>
  <si>
    <t>ＡＷ－６</t>
  </si>
  <si>
    <t>5452×2060 (網戸共)</t>
  </si>
  <si>
    <t>ＡＷ－７</t>
  </si>
  <si>
    <t>3310×2060 (網戸共)</t>
  </si>
  <si>
    <t>ＡＷ－７（３Ｆ）</t>
  </si>
  <si>
    <t>ＡＷ－８</t>
  </si>
  <si>
    <t>2830×2060(防火設備)</t>
  </si>
  <si>
    <t>ＡＷ－８（３Ｆ）</t>
  </si>
  <si>
    <t>ＡＷ－８'</t>
  </si>
  <si>
    <t>7140×2060 (一部防火設備)(網戸共)</t>
  </si>
  <si>
    <t>ＡＷ－９</t>
  </si>
  <si>
    <t>800×1710 (網戸共)</t>
  </si>
  <si>
    <t>ＡＷ－１０</t>
  </si>
  <si>
    <t>2395×2060 (網戸共)</t>
  </si>
  <si>
    <t>ＡＷ－１１</t>
  </si>
  <si>
    <t>490×1710 (網戸共)</t>
  </si>
  <si>
    <t>ＡＷ－１１（３Ｆ）</t>
  </si>
  <si>
    <t>ＡＷ－１２</t>
  </si>
  <si>
    <t>3335×2060(防火設備)</t>
  </si>
  <si>
    <t>ＡＷ－１２（３Ｆ）</t>
  </si>
  <si>
    <t>ＡＷ－１３</t>
  </si>
  <si>
    <t>ＡＷ－１３（３Ｆ）</t>
  </si>
  <si>
    <t>ＡＷ－１３'</t>
  </si>
  <si>
    <t>7070×2060 (網戸共)</t>
  </si>
  <si>
    <t>ＡＷ－１４</t>
  </si>
  <si>
    <t>ＡＷ－１４'</t>
  </si>
  <si>
    <t>7090×2060 (一部防火設備)(網戸共)</t>
  </si>
  <si>
    <t>ＡＷ－１５</t>
  </si>
  <si>
    <t>6880×2060(網戸共)</t>
  </si>
  <si>
    <t>ＡＷ－１６</t>
  </si>
  <si>
    <t>7140×2060(網戸共)</t>
  </si>
  <si>
    <t>ＡＷ－１７</t>
  </si>
  <si>
    <t>ＡＷ－１８</t>
  </si>
  <si>
    <t>7140×2900(網戸共)</t>
  </si>
  <si>
    <t>ＡＷ－１９</t>
  </si>
  <si>
    <t>7140×2060(一部防火設備)(網戸共)</t>
  </si>
  <si>
    <t>ＡＷ－２０</t>
  </si>
  <si>
    <t>ＡＷ－２１</t>
  </si>
  <si>
    <t>ＡＷ－２２</t>
  </si>
  <si>
    <t>7140×2060 (網戸共)</t>
  </si>
  <si>
    <t>ＡＷ－２３</t>
  </si>
  <si>
    <t>ＡＷ－２４</t>
  </si>
  <si>
    <t>2395×2060 (一部防火設備(網戸共)</t>
  </si>
  <si>
    <t>ＡＷ－１０１</t>
  </si>
  <si>
    <t>1400×1600</t>
  </si>
  <si>
    <t>取付調整費</t>
  </si>
  <si>
    <t>(アルミニウム製建具計)</t>
    <rPh sb="10" eb="11">
      <t>ケイ</t>
    </rPh>
    <phoneticPr fontId="4"/>
  </si>
  <si>
    <t>ＳＤ－１</t>
  </si>
  <si>
    <t>800×2000(特定防火設備)</t>
  </si>
  <si>
    <t>ＳＤ－２</t>
  </si>
  <si>
    <t>ＳＤ－３</t>
  </si>
  <si>
    <t>1700×2000(防火設備)</t>
  </si>
  <si>
    <t>ＳＤ－４</t>
  </si>
  <si>
    <t>2600×2660(特定防火設備)</t>
  </si>
  <si>
    <t>ＳＤ－５</t>
  </si>
  <si>
    <t>ＳＷ－１</t>
  </si>
  <si>
    <t>5300×2000(防火設備)</t>
  </si>
  <si>
    <t>ＳＷ－２</t>
  </si>
  <si>
    <t>ＳＷ－３</t>
  </si>
  <si>
    <t>6150×2000(防火設備)</t>
  </si>
  <si>
    <t>ＳＷ－４</t>
  </si>
  <si>
    <t>2000×2000(ｶﾞﾗｽ共)(特定防火設備)</t>
  </si>
  <si>
    <t>(スチール製建具計)</t>
    <rPh sb="8" eb="9">
      <t>ケイ</t>
    </rPh>
    <phoneticPr fontId="4"/>
  </si>
  <si>
    <t>ＬＳＤ－１</t>
  </si>
  <si>
    <t>ＬＳＤ－２</t>
  </si>
  <si>
    <t>ＬＳＤ－３</t>
  </si>
  <si>
    <t>ＬＳＤ－４</t>
  </si>
  <si>
    <t>(軽量スチール製建具計)</t>
    <rPh sb="1" eb="3">
      <t>ケイリョウ</t>
    </rPh>
    <rPh sb="10" eb="11">
      <t>ケイ</t>
    </rPh>
    <phoneticPr fontId="4"/>
  </si>
  <si>
    <t>ＳＳ－１</t>
  </si>
  <si>
    <t>2435×2890(特定防火設備)</t>
  </si>
  <si>
    <t>ＳＳ－２</t>
  </si>
  <si>
    <t>11415×2900(特定防火設備)</t>
  </si>
  <si>
    <t>ＳＳ－３</t>
  </si>
  <si>
    <t>3452×2900(特定防火設備)</t>
  </si>
  <si>
    <t>(防煙スクリーン計)</t>
    <rPh sb="8" eb="9">
      <t>ケイ</t>
    </rPh>
    <phoneticPr fontId="4"/>
  </si>
  <si>
    <t>5)</t>
    <phoneticPr fontId="4"/>
  </si>
  <si>
    <t>ＳＳ－４</t>
  </si>
  <si>
    <t>7207×2800(特定防火設備)</t>
  </si>
  <si>
    <t>(重量シャッター計)</t>
    <rPh sb="1" eb="3">
      <t>ジュウリョウ</t>
    </rPh>
    <rPh sb="8" eb="9">
      <t>ケイ</t>
    </rPh>
    <phoneticPr fontId="4"/>
  </si>
  <si>
    <t>6)</t>
    <phoneticPr fontId="4"/>
  </si>
  <si>
    <t>トイレブース</t>
    <phoneticPr fontId="4"/>
  </si>
  <si>
    <t>ＴＢ－１</t>
  </si>
  <si>
    <t>7177×1900</t>
  </si>
  <si>
    <t>ＴＢ－２</t>
  </si>
  <si>
    <t>3390×1900</t>
  </si>
  <si>
    <t>ＴＢ－３</t>
  </si>
  <si>
    <t>7495×1900</t>
  </si>
  <si>
    <t>ＴＢ－４</t>
  </si>
  <si>
    <t>7060×1900</t>
  </si>
  <si>
    <t>ＴＢ－５</t>
  </si>
  <si>
    <t>6870×1900</t>
  </si>
  <si>
    <t>ＴＢ－６</t>
  </si>
  <si>
    <t>6930×1900</t>
  </si>
  <si>
    <t>ＴＢ－７</t>
  </si>
  <si>
    <t>ＴＢ－８</t>
  </si>
  <si>
    <t>10560×1900</t>
  </si>
  <si>
    <t>ＴＢ－９</t>
  </si>
  <si>
    <t>982×1900</t>
  </si>
  <si>
    <t>ＴＢ－１０</t>
  </si>
  <si>
    <t>900×1900</t>
  </si>
  <si>
    <t>(トイレブース計)</t>
    <rPh sb="7" eb="8">
      <t>ケイ</t>
    </rPh>
    <phoneticPr fontId="4"/>
  </si>
  <si>
    <t>フロート板ガラス</t>
  </si>
  <si>
    <t>FL3    2.18㎡以下</t>
  </si>
  <si>
    <t>RA-16-8(1)</t>
  </si>
  <si>
    <t xml:space="preserve">FL5    2.18㎡以下 </t>
  </si>
  <si>
    <t>ｺｽﾄ-市26</t>
  </si>
  <si>
    <t>FL5    4.45㎡以下</t>
  </si>
  <si>
    <t>型板ガラス</t>
  </si>
  <si>
    <t>F4   2.18㎡以下</t>
  </si>
  <si>
    <t>網入り磨きガラス</t>
  </si>
  <si>
    <t>PW6.8  2.18㎡以下</t>
  </si>
  <si>
    <t>強化ガラス</t>
  </si>
  <si>
    <t>ST5  2.00㎡以下</t>
  </si>
  <si>
    <t>ｺｽﾄ-332</t>
  </si>
  <si>
    <t>ST5  4.00㎡以下</t>
  </si>
  <si>
    <t>RA-16-14(2)</t>
  </si>
  <si>
    <t>複層ガラス</t>
  </si>
  <si>
    <t>FL3+A6+FL3     2.00㎡以下</t>
  </si>
  <si>
    <t>FL3+A6+PW6.8   2.00㎡以下</t>
  </si>
  <si>
    <t>FL5+A6+FL5     2.00㎡以下</t>
  </si>
  <si>
    <t>FL3+A6+Low-E3  2.00㎡以下</t>
  </si>
  <si>
    <t>F4+A6+Low-E3  2.00㎡以下</t>
  </si>
  <si>
    <t>PW6.8+A6+Low-E5  2.00㎡以下</t>
  </si>
  <si>
    <t>ST5+A6+Low-E5  2.00㎡以下</t>
  </si>
  <si>
    <t>FL5+A6+Low-E5  2.00㎡以下</t>
  </si>
  <si>
    <t>ガラス清掃</t>
  </si>
  <si>
    <t>A1-16-6</t>
  </si>
  <si>
    <t>5×5</t>
  </si>
  <si>
    <t>施工-市32</t>
  </si>
  <si>
    <t>6×8</t>
  </si>
  <si>
    <t>施工-370</t>
  </si>
  <si>
    <t>5×5防火</t>
  </si>
  <si>
    <t>6×8防火</t>
  </si>
  <si>
    <t>ポリカーボネイト</t>
  </si>
  <si>
    <t>t=5</t>
  </si>
  <si>
    <t>飛散防止フィルム貼</t>
  </si>
  <si>
    <t>施工-373</t>
  </si>
  <si>
    <t>マジックミラーフィルム貼</t>
  </si>
  <si>
    <t>外壁 吹付タイル</t>
  </si>
  <si>
    <t>RC面</t>
  </si>
  <si>
    <t>ｺｽﾄ-市25</t>
  </si>
  <si>
    <t>軒天 吹付タイル</t>
  </si>
  <si>
    <t>天井 ＣＬ塗り</t>
  </si>
  <si>
    <t>木部 (素地ごしらえ共)</t>
  </si>
  <si>
    <t>施工-市34</t>
  </si>
  <si>
    <t>下地調整</t>
  </si>
  <si>
    <t>C-1</t>
  </si>
  <si>
    <t>ＳＯＰ塗り</t>
  </si>
  <si>
    <t>鉄鋼面</t>
  </si>
  <si>
    <t>鋼製建具</t>
  </si>
  <si>
    <t>ＥＰ塗り</t>
  </si>
  <si>
    <t>ﾎﾞｰﾄﾞ面 (素地ごしらえ共)</t>
  </si>
  <si>
    <t>ｺｽﾄ-市28</t>
  </si>
  <si>
    <t>ｹｲｶﾙ面 (素地ごしらえ共)</t>
  </si>
  <si>
    <t>RC面 見上げ (素地ごしらえ共)</t>
  </si>
  <si>
    <t>ＣＬ塗り</t>
  </si>
  <si>
    <t>細物 木部 (素地ごしらえ共)</t>
  </si>
  <si>
    <t>寒冷紗張り</t>
  </si>
  <si>
    <t>有効シナ合板裏面</t>
  </si>
  <si>
    <t>ｺｽﾄ-342</t>
  </si>
  <si>
    <t>床 長尺塩ビシート</t>
  </si>
  <si>
    <t>t=2.0</t>
  </si>
  <si>
    <t>施工-市36</t>
  </si>
  <si>
    <t>t=2.0(耐薬品)</t>
  </si>
  <si>
    <t>階段 長尺塩ビシート</t>
  </si>
  <si>
    <t>ｺｽﾄ-市30</t>
  </si>
  <si>
    <t>床 タイルカーペット</t>
  </si>
  <si>
    <t>t=6.5(帯電防止)</t>
  </si>
  <si>
    <t>床 エポキシ樹脂系塗床材</t>
  </si>
  <si>
    <t>施工-430</t>
  </si>
  <si>
    <t>床 複合フローリング</t>
  </si>
  <si>
    <t>t=15(塗装品)</t>
  </si>
  <si>
    <t>床 畳敷き</t>
  </si>
  <si>
    <t>枚</t>
  </si>
  <si>
    <t>施工-402</t>
  </si>
  <si>
    <t>床 フリーアクセスフロアー</t>
  </si>
  <si>
    <t>500角 H=100</t>
  </si>
  <si>
    <t>施工-445</t>
  </si>
  <si>
    <t>巾木 ソフト巾木</t>
  </si>
  <si>
    <t>H=60</t>
  </si>
  <si>
    <t>壁 石膏ボード</t>
  </si>
  <si>
    <t>t=12.5 不燃 突付け</t>
  </si>
  <si>
    <t>ｺｽﾄ-市32</t>
  </si>
  <si>
    <t>壁 石膏ボード継目処理</t>
  </si>
  <si>
    <t>(ﾃｰﾊﾟｰｴｯｼﾞ)</t>
  </si>
  <si>
    <t>施工-市38</t>
  </si>
  <si>
    <t>壁 耐水石膏ボード</t>
  </si>
  <si>
    <t>t=12.5 準不燃 突付け</t>
  </si>
  <si>
    <t>RA-18-3(3-2)</t>
  </si>
  <si>
    <t>壁 石膏ボード+硬質石膏ボード</t>
  </si>
  <si>
    <t>t=12.5 +9.5(二重張り)</t>
  </si>
  <si>
    <t>壁 フレキシブルボード</t>
  </si>
  <si>
    <t>t=5.0 不燃 突付け</t>
  </si>
  <si>
    <t>施工-420</t>
  </si>
  <si>
    <t>壁 ケイ酸カルシウム板</t>
  </si>
  <si>
    <t>t=6.0 目透貼</t>
  </si>
  <si>
    <t>RA-18-5(1-8)</t>
  </si>
  <si>
    <t>壁 不燃化粧ケイ酸カルシウム板</t>
  </si>
  <si>
    <t>t=6.0 不燃 突付け</t>
  </si>
  <si>
    <t>壁 ビニルクロス貼り</t>
  </si>
  <si>
    <t>ｺｽﾄ-378</t>
  </si>
  <si>
    <t>壁 掲示用コルクシート</t>
  </si>
  <si>
    <t>t=3.0</t>
  </si>
  <si>
    <t>壁 木目調シート貼り</t>
  </si>
  <si>
    <t>素地ごしらえ</t>
  </si>
  <si>
    <t>合板(ｺﾙｸｼｰﾄ下)</t>
  </si>
  <si>
    <t>壁 グラスウール充填</t>
  </si>
  <si>
    <t>t=50 24kg</t>
  </si>
  <si>
    <t>施工-416</t>
  </si>
  <si>
    <t>壁 ロックウール充填</t>
  </si>
  <si>
    <t>t=50</t>
  </si>
  <si>
    <t>天井 化粧石膏ボード</t>
  </si>
  <si>
    <t>t=9.5 不燃 突付け</t>
  </si>
  <si>
    <t>RA-18-4(4-1)</t>
  </si>
  <si>
    <t>天井 ロックウール化粧吸音板</t>
  </si>
  <si>
    <t>t=9 不燃  不燃PBt=9.5下</t>
  </si>
  <si>
    <t>施工-市39</t>
  </si>
  <si>
    <t>塩ビ製廻り縁</t>
  </si>
  <si>
    <t>壁 現場発泡ウレタンフォーム</t>
  </si>
  <si>
    <t>t=15 A種1</t>
  </si>
  <si>
    <t>t=30 A種1</t>
  </si>
  <si>
    <t>スラブ下 現場発泡ウレタンフォーム</t>
  </si>
  <si>
    <t>スラブ下 押出発泡ポリスチレン打込</t>
  </si>
  <si>
    <t>t=50(2種B) (ﾋﾟｯﾄ)</t>
  </si>
  <si>
    <t>外壁面 押出発泡ポリスチレン打込</t>
  </si>
  <si>
    <t>家具工事</t>
    <rPh sb="0" eb="2">
      <t>カグ</t>
    </rPh>
    <rPh sb="2" eb="4">
      <t>コウジ</t>
    </rPh>
    <phoneticPr fontId="4"/>
  </si>
  <si>
    <t>ＫＰ－１ ロッカー+掃除用具入れ</t>
  </si>
  <si>
    <t>W6700×D450×H1200，1800 1～3階　普通教室</t>
  </si>
  <si>
    <t>台</t>
  </si>
  <si>
    <t>ＫＰ－２ 教師用戸棚</t>
  </si>
  <si>
    <t>W1200×D450×H1800 1～3階 各教室</t>
  </si>
  <si>
    <t>ＫＰ－３ 窓下収納棚(FFｽﾄｰﾌﾞ+ﾛｯｶｰ)</t>
  </si>
  <si>
    <t>W3400×D500×H800 1～3階 普通教室 1階 保健室､ﾌﾟﾚｲﾙｰﾑ</t>
  </si>
  <si>
    <t>ＫＰ－４ 可動式コート掛け</t>
  </si>
  <si>
    <t>W1400×D450×H1200 1～3階 多目的ｽﾍﾟｰｽ</t>
  </si>
  <si>
    <t>ＫＰ－５ 流し台</t>
  </si>
  <si>
    <t>W3600×D600×H900 1～3階 多目的ｽﾍﾟｰｽ</t>
  </si>
  <si>
    <t>ＫＰ－６ 流し台</t>
  </si>
  <si>
    <t>W3600×D600×H900 1～3階 多目的ｽﾍﾟｰｽ1</t>
  </si>
  <si>
    <t>ＫＰ－７Ａ 窓下収納棚(FFｽﾄｰﾌﾞ+ﾛｯｶｰ)</t>
  </si>
  <si>
    <t>W7130×D500×H800 1～3階 多目的ｽﾍﾟｰｽ1,2,3</t>
  </si>
  <si>
    <t>ＫＰ－７Ｂ 窓下収納棚(FFｽﾄｰﾌﾞ+ﾛｯｶｰ)</t>
  </si>
  <si>
    <t>W7140×D500×H800 1～3階 多目的ｽﾍﾟｰｽ1,2,3</t>
  </si>
  <si>
    <t>ＫＰ－８ 窓下収納棚(FFｽﾄｰﾌﾞ+ﾛｯｶｰ)</t>
  </si>
  <si>
    <t>W3498×D500×H800 1～3階 多目的ｽﾍﾟｰｽ1,2,3</t>
  </si>
  <si>
    <t>ＫＰ－９下足入れ(児童30名分)</t>
  </si>
  <si>
    <t>W3100×D350×H1450 1階 昇降口</t>
  </si>
  <si>
    <t>ＫＰ－１０下足入れ(児童60名分)</t>
  </si>
  <si>
    <t>W3100×D700×H1450 1階 昇降口</t>
  </si>
  <si>
    <t>ＫＰ－１１下足入れ(教職員30名分)</t>
  </si>
  <si>
    <t>ＫＰ－１２下足入れ(児童15名分+教職員6名分+来客9名分)</t>
  </si>
  <si>
    <t>W3100×D350､330×H1450 1階 昇降口</t>
  </si>
  <si>
    <t>ＫＰ－１３Ａ 窓下収納棚(FFｽﾄｰﾌﾞ)</t>
  </si>
  <si>
    <t>W7190×D500×H800 1階 職員室</t>
  </si>
  <si>
    <t>ＫＰ－１３Ｂ 窓下収納棚(FFｽﾄｰﾌﾞ)</t>
  </si>
  <si>
    <t>W7240×D500×H800 1階 職員室</t>
  </si>
  <si>
    <t>ＫＰ－１４ 窓下収納棚</t>
  </si>
  <si>
    <t>W5200×D450×H800 1階 職員室</t>
  </si>
  <si>
    <t>ＫＰ－１５ 収納棚</t>
  </si>
  <si>
    <t>W1800×D450×H1800 1階 職員室</t>
  </si>
  <si>
    <t>ＫＰ－１７Ａ 窓下収納棚(FFｽﾄｰﾌﾞ+ﾛｯｶｰ)</t>
  </si>
  <si>
    <t>W1800×D500×H800 1～3階 各教室</t>
  </si>
  <si>
    <t>ＫＰ－１７Ｂ 窓下収納棚(FFｽﾄｰﾌﾞ)</t>
  </si>
  <si>
    <t>W1800×D500×H800 1階 校長室</t>
  </si>
  <si>
    <t>ＫＰ－１８ コート掛け洗面台</t>
  </si>
  <si>
    <t>W1500×D600×H1940 1階 校長室</t>
  </si>
  <si>
    <t>ＫＰ－１９ 展示棚</t>
  </si>
  <si>
    <t>W1800×D600×H1940 1階 校長室</t>
  </si>
  <si>
    <t>ＫＰ－２０ 掃除用具入れ</t>
  </si>
  <si>
    <t>W600×D450×H1800 1～3階 各教室</t>
  </si>
  <si>
    <t>ＫＰ－２１ ロッカー(6名分)</t>
  </si>
  <si>
    <t>W1000×D450×H1200 1階 通級指導室1,2,3</t>
  </si>
  <si>
    <t>ＫＰ－２３ 下足入れ(15名分)</t>
  </si>
  <si>
    <t>W1550×D350×H1450 1階 玄関</t>
  </si>
  <si>
    <t>ＫＰ－２４ ロッカー(8名分)</t>
  </si>
  <si>
    <t>W1000×D450×H1200 1階 特別支援教室1,2</t>
  </si>
  <si>
    <t>ＫＰ－２５ 収納戸棚</t>
  </si>
  <si>
    <t>W1800×D500×H1800 1階 特別支援教室1,2</t>
  </si>
  <si>
    <t>ＫＰ－２６ ベッド収納戸棚</t>
  </si>
  <si>
    <t>W1200×D700×H1900 1階 保健室</t>
  </si>
  <si>
    <t>ＫＰ－２７ 展示棚</t>
  </si>
  <si>
    <t>W3600×D600×H1800 1階 ﾎｰﾙ</t>
  </si>
  <si>
    <t>ＫＰ－３１ 収納戸棚</t>
  </si>
  <si>
    <t>W1800×D500×H1800 2階 音楽室</t>
  </si>
  <si>
    <t>ＫＰ－３２ 収納戸棚</t>
  </si>
  <si>
    <t>W1800×D800×H1800 1階 通級指導職員室</t>
  </si>
  <si>
    <t>ＫＰ－３３ 収納戸棚</t>
  </si>
  <si>
    <t>W1800×D700×H1800 1階 通級指導職員室</t>
  </si>
  <si>
    <t>ＫＰ－３４ 収納戸棚</t>
  </si>
  <si>
    <t>W1800×D500×H1800 1階 通級指導職員室</t>
  </si>
  <si>
    <t>ＫＰ－３５ 流し台</t>
  </si>
  <si>
    <t>W1800×D600×H1800 2～3階 理科､図工室</t>
  </si>
  <si>
    <t>ＫＰ－３６Ａ 収納棚</t>
  </si>
  <si>
    <t>W1800×D500×H1800 2～3階 各教室</t>
  </si>
  <si>
    <t>ＫＰ－３６Ｂ 収納棚</t>
  </si>
  <si>
    <t>W1500×D500×H1800 2階 理科準備室</t>
  </si>
  <si>
    <t>ＫＰ－３６Ｃ 収納棚</t>
  </si>
  <si>
    <t>W1200×D600×H1800 3階 図工準備室</t>
  </si>
  <si>
    <t>ＫＰ－３７Ａ 収納棚</t>
  </si>
  <si>
    <t>W1800×D600×H1800 3階 家庭科､準備室</t>
  </si>
  <si>
    <t>ＫＰ－３７Ｂ 収納棚</t>
  </si>
  <si>
    <t>W900×D500×H1800 3階 図工室､家庭科室</t>
  </si>
  <si>
    <t>ＫＰ－３８Ａ 収納戸棚</t>
  </si>
  <si>
    <t>W1800×D500×H1800 3階 家庭科室</t>
  </si>
  <si>
    <t>ＫＰ－３８Ｂ 収納戸棚</t>
  </si>
  <si>
    <t>W900×D500×H1800 3階 家庭科室</t>
  </si>
  <si>
    <t>ＫＰ－３９ 収納戸棚</t>
  </si>
  <si>
    <t>W1800×D600×H1800 2階 理科室3階 図工室</t>
  </si>
  <si>
    <t>ＫＰ－４０ 万力台</t>
  </si>
  <si>
    <t>W1665×D600×H750 3階 図工室</t>
  </si>
  <si>
    <t>ＫＰ－４１Ａ 木製棚</t>
  </si>
  <si>
    <t>W6667×D700×H1800 1～3階 各教具室</t>
  </si>
  <si>
    <t>ＫＰ－４１Ｂ 木製棚</t>
  </si>
  <si>
    <t>W4500×D700×H1800 1～3階 各教具室</t>
  </si>
  <si>
    <t>ＫＰ－４２Ａ 木製棚</t>
  </si>
  <si>
    <t>W5900×D700×H1800 1～3階 各教具室</t>
  </si>
  <si>
    <t>ＫＰ－４２Ｂ 木製棚</t>
  </si>
  <si>
    <t>W3500×D700×H1800 1～3階 各教具室</t>
  </si>
  <si>
    <t>ＫＰ－４３ 木製棚</t>
  </si>
  <si>
    <t>W5340×D700×H1800 1階 教具室4,7</t>
  </si>
  <si>
    <t>ＫＰ－４４ 木製棚</t>
  </si>
  <si>
    <t>W5740×D700×H1800 2,3階 教具室4,7</t>
  </si>
  <si>
    <t>ＫＰ－４５ 木製棚</t>
  </si>
  <si>
    <t>W5500×D700×H1800 2,3階 教具室5,8</t>
  </si>
  <si>
    <t>ＫＰ－４６ 用紙棚</t>
  </si>
  <si>
    <t>W1800×D500×H1800 1階 印刷室</t>
  </si>
  <si>
    <t>他</t>
    <rPh sb="0" eb="1">
      <t>ホカ</t>
    </rPh>
    <phoneticPr fontId="4"/>
  </si>
  <si>
    <t>ＫＰ－４７ 傘立て</t>
  </si>
  <si>
    <t>W996×D366×H500 1階 昇降口､玄関</t>
  </si>
  <si>
    <t>ＫＰ－４８ クリーンロッカー</t>
  </si>
  <si>
    <t>W600×D600×H1790 1階 昇降口</t>
  </si>
  <si>
    <t>ＫＰ－４９ 薬品保管庫</t>
  </si>
  <si>
    <t>W910×D500×H1800 2F理科準備室</t>
  </si>
  <si>
    <t>ＫＰ－５０ 流し台</t>
  </si>
  <si>
    <t>W1650×D600×H850 1F給湯室1+2</t>
  </si>
  <si>
    <t>ＫＰ－５１ 流し台</t>
  </si>
  <si>
    <t>W1650×D550×H890 1階 保健室､給湯室1 2階理科準備室</t>
  </si>
  <si>
    <t>ＫＰ－５２ シャワーユニット</t>
  </si>
  <si>
    <t>W1300×D870×H2010 1階 保健室</t>
  </si>
  <si>
    <t>ＫＰ－５３ 窓下収納棚</t>
  </si>
  <si>
    <t>W1305×D500×H800 3F多目的ｽﾍﾟｰｽ3</t>
  </si>
  <si>
    <t>ＫＰ－５４ 窓下収納棚</t>
  </si>
  <si>
    <t>W3500×D500×H800 1階 ホール</t>
  </si>
  <si>
    <t>搬入設置費</t>
  </si>
  <si>
    <t>実験台</t>
  </si>
  <si>
    <t>(運送･搬入･据付費込み)</t>
  </si>
  <si>
    <t>D-1 教師用実験台</t>
  </si>
  <si>
    <t>W2400×D900×H850 2階 理科室</t>
  </si>
  <si>
    <t>D-2 生徒用実験台</t>
  </si>
  <si>
    <t>W1800×D900×H700 2階 理科室</t>
  </si>
  <si>
    <t>D-3 教師用椅子</t>
  </si>
  <si>
    <t>φ330 H500 2階 理科室</t>
  </si>
  <si>
    <t>脚</t>
  </si>
  <si>
    <t>D-4 生徒用椅子</t>
  </si>
  <si>
    <t>φ330 H420 2階 理科室</t>
  </si>
  <si>
    <t>D-5 教師用調理台</t>
  </si>
  <si>
    <t>W2400×D900×H800 3階 家庭科室</t>
  </si>
  <si>
    <t>D-6a 生徒用調理台</t>
  </si>
  <si>
    <t>W850×D1000×H700 3階 家庭科室</t>
  </si>
  <si>
    <t>D-6b 昇降テーブル</t>
  </si>
  <si>
    <t>W1600×D1000×H700～900 3階 家庭科室</t>
  </si>
  <si>
    <t>D-7 教師用椅子</t>
  </si>
  <si>
    <t>φ330 H=500 3階 家庭科室</t>
  </si>
  <si>
    <t>D-8 生徒用椅子</t>
  </si>
  <si>
    <t>φ330 H=420 3階 家庭科室</t>
  </si>
  <si>
    <t>D-9 天井吊下げミラー</t>
  </si>
  <si>
    <t>W1800 D900 3階 家庭科室</t>
  </si>
  <si>
    <t>D-10 教師用工作台</t>
  </si>
  <si>
    <t>W1800 D900 H800 3階 図工室</t>
  </si>
  <si>
    <t>D-11 生徒用工作台(金工)</t>
  </si>
  <si>
    <t>W1800 D900 H700 3階 図工室</t>
  </si>
  <si>
    <t>D-12 実習用椅子(角椅子)堅木</t>
  </si>
  <si>
    <t>W300 D300 H500 3階 図工室</t>
  </si>
  <si>
    <t>D-13 実習用椅子(角椅子)堅木</t>
  </si>
  <si>
    <t>W300 D300 H420 3階 図工室</t>
  </si>
  <si>
    <t>図書室家具</t>
  </si>
  <si>
    <t>1.中置書架　直立複式2連3段</t>
  </si>
  <si>
    <t>2730×450×1375</t>
  </si>
  <si>
    <t>2.中置書架　直立複式2連3段</t>
  </si>
  <si>
    <t>1830×450×1375</t>
  </si>
  <si>
    <t>3.中置書架　直立複式2連3段</t>
  </si>
  <si>
    <t>4.R型書架　直立複式2連3段</t>
  </si>
  <si>
    <t>1753×440×1100</t>
  </si>
  <si>
    <t>5.R型書架　直立複式3連3段</t>
  </si>
  <si>
    <t>2441×440×1100</t>
  </si>
  <si>
    <t>6.壁面書架　直立単式3連4段</t>
  </si>
  <si>
    <t>2730×210×1401</t>
  </si>
  <si>
    <t>7.カウンターバック書架　直立単式5連2段</t>
  </si>
  <si>
    <t>4530×210×771</t>
  </si>
  <si>
    <t>8.窓下絵本架　直立単式7.5連2段</t>
  </si>
  <si>
    <t>7080×245×771</t>
  </si>
  <si>
    <t>9.窓下絵本架　直立単式4.5連2段</t>
  </si>
  <si>
    <t>7050×500×771</t>
  </si>
  <si>
    <t>10.窓下絵本架　直立単式2連2段</t>
  </si>
  <si>
    <t>3452.5×500×771</t>
  </si>
  <si>
    <t>11.窓下絵本架　直立単式2連2段</t>
  </si>
  <si>
    <t>3135×500×771</t>
  </si>
  <si>
    <t>12.受付カウンター</t>
  </si>
  <si>
    <t>3600×621×1011</t>
  </si>
  <si>
    <t>KB-1 平面黒板</t>
  </si>
  <si>
    <t>W3600×H1200 木枠 ｽﾁｰﾙﾎｰﾛｰ 暗線 UD CB､LEDﾗｲﾄ付</t>
  </si>
  <si>
    <t>KB-2 平面黒板</t>
  </si>
  <si>
    <t>W1100×H1200 木枠 ｽﾁｰﾙﾎｰﾛｰ 暗線 CB付</t>
  </si>
  <si>
    <t>KB-3 上下黒板</t>
  </si>
  <si>
    <t>W3600×H1800 木枠 ｽﾁｰﾙﾎｰﾛｰ CB､LEDﾗｲﾄ付</t>
  </si>
  <si>
    <t>W3600×H1800 木枠 ｽﾁｰﾙﾎｰﾛｰ 暗線 CB､LEDﾗｲﾄ付、五線入</t>
  </si>
  <si>
    <t>WB-1 平面白板</t>
  </si>
  <si>
    <t>W3600×H1200 木枠 ﾅﾉﾎﾜｲﾄ UD LEDﾗｲﾄ付 暗線</t>
  </si>
  <si>
    <t>WB-2a 平面白板</t>
  </si>
  <si>
    <t>W3600×H1200 木枠 ﾅﾉﾎﾜｲﾄ 行事入り</t>
  </si>
  <si>
    <t>WB-2b 平面白板</t>
  </si>
  <si>
    <t>W3600×H1200 木枠 ﾅﾉﾎﾜｲﾄ 暗線</t>
  </si>
  <si>
    <t>WB-2c 平面白板</t>
  </si>
  <si>
    <t>W1800×H900 木枠 ﾅﾉﾎﾜｲﾄ 暗線 行事入り</t>
  </si>
  <si>
    <t>WB-3 上下白板</t>
  </si>
  <si>
    <t>W3600×H1800 木枠 ﾅﾉﾎﾜｲﾄ</t>
  </si>
  <si>
    <t>WB-4 ナノホワイトボード壁</t>
  </si>
  <si>
    <t>W4000×H2100</t>
  </si>
  <si>
    <t>1.室名表示A　突出タイプ</t>
  </si>
  <si>
    <t>2.室名表示B　突出タイプ</t>
  </si>
  <si>
    <t>250×250</t>
  </si>
  <si>
    <t>3.室名表示C　突出タイプ</t>
  </si>
  <si>
    <t>4.室名表示D　平付タイプ</t>
  </si>
  <si>
    <t>250×251</t>
  </si>
  <si>
    <t>5.室名シートサイン</t>
  </si>
  <si>
    <t>H40</t>
  </si>
  <si>
    <t>6.校内案内板</t>
  </si>
  <si>
    <t>900×1200</t>
  </si>
  <si>
    <t>7.校名サイン</t>
  </si>
  <si>
    <t>W6300</t>
  </si>
  <si>
    <t>取付施工費</t>
  </si>
  <si>
    <t>電動ブラインド</t>
  </si>
  <si>
    <t>AW-13　図書室・音楽室</t>
  </si>
  <si>
    <t>3680×2160</t>
  </si>
  <si>
    <t>AW-13'　図書室・音楽室・音楽準備室</t>
  </si>
  <si>
    <t>AW-14　図書室・音楽準備室</t>
  </si>
  <si>
    <t>3730×2160</t>
  </si>
  <si>
    <t>液晶マルチコントローラー</t>
  </si>
  <si>
    <t>ユニット及びその他工事</t>
    <rPh sb="4" eb="5">
      <t>オヨ</t>
    </rPh>
    <rPh sb="8" eb="9">
      <t>タ</t>
    </rPh>
    <rPh sb="9" eb="11">
      <t>コウジ</t>
    </rPh>
    <phoneticPr fontId="4"/>
  </si>
  <si>
    <t>定礎石</t>
  </si>
  <si>
    <t>御影石 520×460</t>
  </si>
  <si>
    <t>合成ゴム製カーストッパー</t>
  </si>
  <si>
    <t>100×100</t>
  </si>
  <si>
    <t>施工-322</t>
  </si>
  <si>
    <t>ストッパー受け</t>
  </si>
  <si>
    <t>[-150×75×6.5 FE(ﾎﾞﾙﾄ共)</t>
  </si>
  <si>
    <t>ハト小屋</t>
  </si>
  <si>
    <t>W970×D970×H1150 (既製品･HATOCOT VH-1 同等品)</t>
  </si>
  <si>
    <t>キューピクル基礎</t>
  </si>
  <si>
    <t>4300×2000×500</t>
  </si>
  <si>
    <t>防油堤</t>
  </si>
  <si>
    <t>5130×1650</t>
  </si>
  <si>
    <t>プロパン置場</t>
  </si>
  <si>
    <t>2000×1500×H150</t>
  </si>
  <si>
    <t>サッカーゴール</t>
  </si>
  <si>
    <t>W5240×D1530×H2270 ｱﾙﾐ製ﾊﾟｲﾌﾟφ1202台1組(ﾈｯﾄ含む)ｱｶﾊﾞﾈB-6379程度</t>
  </si>
  <si>
    <t>組</t>
  </si>
  <si>
    <t>サッカーゴール運搬費</t>
  </si>
  <si>
    <t>サッカーゴール組立設置費</t>
  </si>
  <si>
    <t>カーテンボックス</t>
  </si>
  <si>
    <t>300×150 t=25（ ｺｱﾊﾟﾈﾙ+ﾌﾗｯｼｭﾊﾟﾈﾙ+ｼﾅ合板)</t>
  </si>
  <si>
    <t>230×100 t=25（ ｺｱﾊﾟﾈﾙ+ﾌﾗｯｼｭﾊﾟﾈﾙ+ｼﾅ合板)</t>
  </si>
  <si>
    <t>カーテンレール</t>
  </si>
  <si>
    <t>ｼﾝｸﾞﾙ</t>
  </si>
  <si>
    <t>ﾀﾞﾌﾞﾙ</t>
  </si>
  <si>
    <t>天井 吊りカーテンレール</t>
  </si>
  <si>
    <t>(ｶｰﾃﾝH=2600共)</t>
  </si>
  <si>
    <t>天井 吊りカーテンレール取付費</t>
  </si>
  <si>
    <t>アルミ製先付けピクチャーレール</t>
  </si>
  <si>
    <t>(可動ﾌｯｸ 1ｹ/ｍ)</t>
  </si>
  <si>
    <t>ｺｽﾄ-391</t>
  </si>
  <si>
    <t>手摺 タモ集成材</t>
  </si>
  <si>
    <t>φ40(受金物付き)</t>
  </si>
  <si>
    <t>φ40(階段室2)</t>
  </si>
  <si>
    <t>φ40 H=850 (ｽﾁｰﾙ製支柱共)</t>
  </si>
  <si>
    <t>天端 ポストフォームカウンター</t>
  </si>
  <si>
    <t>W=160</t>
  </si>
  <si>
    <t>化粧鏡</t>
  </si>
  <si>
    <t>800×1000 t=5</t>
  </si>
  <si>
    <t>1600×1000 t=5</t>
  </si>
  <si>
    <t>3600×1100 t=5</t>
  </si>
  <si>
    <t>化粧鏡搬入設置費</t>
  </si>
  <si>
    <t>配膳室木製階段</t>
  </si>
  <si>
    <t>500×700×500</t>
  </si>
  <si>
    <t>消火器ＢＯＸ埋込型</t>
  </si>
  <si>
    <t>(UNION UFB-1F-3025同等品)</t>
  </si>
  <si>
    <t>メイルＢＯＸ</t>
  </si>
  <si>
    <t>(杉田ｴｰｽﾒｰﾙBOX MX-101型-195､ MX-101F同等品)</t>
  </si>
  <si>
    <t>キーＢＯＸ</t>
  </si>
  <si>
    <t>(杉田ｴｰｽ CI-160)</t>
  </si>
  <si>
    <t>床下通気口</t>
  </si>
  <si>
    <t>塩ビ製40φ(VP40φ共)</t>
  </si>
  <si>
    <t>通気孔 紙ボイド</t>
  </si>
  <si>
    <t>φ90</t>
  </si>
  <si>
    <t>通気孔 ＶＵ</t>
  </si>
  <si>
    <t>φ80/2</t>
  </si>
  <si>
    <t>救助袋</t>
  </si>
  <si>
    <t>(消防認定品)</t>
  </si>
  <si>
    <t>テーブルリフト</t>
  </si>
  <si>
    <t>2000×1600　材工共</t>
  </si>
  <si>
    <t>テーブルリフト施工費</t>
  </si>
  <si>
    <t>テーブルリフト搬入費</t>
  </si>
  <si>
    <t>スライディングウォール</t>
  </si>
  <si>
    <t>音楽室　6600×2900</t>
  </si>
  <si>
    <t>スライディングウォール施工費</t>
  </si>
  <si>
    <t>スライディングウォール運搬費</t>
  </si>
  <si>
    <t>軽量パネルドア</t>
  </si>
  <si>
    <t>図書室　7227×2800</t>
  </si>
  <si>
    <t>軽量パネルドア施工費</t>
  </si>
  <si>
    <t>軽量パネルドア運搬費</t>
  </si>
  <si>
    <t>(撤去)</t>
  </si>
  <si>
    <t>防球ネット SUSポール撤去</t>
  </si>
  <si>
    <t>H4000×φ150L44ｍ、ﾈｯﾄ･基礎400×400H600共</t>
  </si>
  <si>
    <t>落ち蓋型側溝240撤去</t>
  </si>
  <si>
    <t>W450×H405 落ち蓋共</t>
  </si>
  <si>
    <t>掲揚台撤去</t>
  </si>
  <si>
    <t>SUSﾎﾟｰﾙ3本､RC立上りH550､基礎共</t>
  </si>
  <si>
    <t>石碑移設</t>
  </si>
  <si>
    <t>ﾂﾂｼﾞ､石撤去</t>
  </si>
  <si>
    <t>砂場(走幅跳)撤去</t>
  </si>
  <si>
    <t>砂場枠･基礎共</t>
  </si>
  <si>
    <t>排水桝撤去</t>
  </si>
  <si>
    <t>1400×1400×H1100 鉄板蓋共</t>
  </si>
  <si>
    <t>ヒューム管１撤去</t>
  </si>
  <si>
    <t>φ400×L122ｍ 鉄板蓋共</t>
  </si>
  <si>
    <t>ヒューム管２撤去</t>
  </si>
  <si>
    <t>φ400×L2000 鉄板蓋共</t>
  </si>
  <si>
    <t>樹木１撤去</t>
  </si>
  <si>
    <t>幹φ440×H12000 枝ぶり9000､ﾏﾂ､伐根共</t>
  </si>
  <si>
    <t>樹木２撤去</t>
  </si>
  <si>
    <t>幹φ600×H12000 枝ぶり8200､ﾏﾂ､伐根共</t>
  </si>
  <si>
    <t>樹木３撤去</t>
  </si>
  <si>
    <t>幹φ750×H12000 枝ぶり7800､ﾏﾂ､伐根共</t>
  </si>
  <si>
    <t>樹木４撤去</t>
  </si>
  <si>
    <t>幹φ300×H2600 枝ぶり2900､ｵﾝｺﾉｷ､伐根共</t>
  </si>
  <si>
    <t>樹木５撤去</t>
  </si>
  <si>
    <t>幹φ550×H2600 枝ぶり5800､ﾏﾂ､伐根共</t>
  </si>
  <si>
    <t>暗渠φ100撤去</t>
  </si>
  <si>
    <t>角石撤去</t>
  </si>
  <si>
    <t>135×135×H400 基礎共</t>
  </si>
  <si>
    <t>グランドマークＬ型撤去</t>
  </si>
  <si>
    <t>150×150 合成樹脂､埋込み脚付</t>
  </si>
  <si>
    <t>ホームベース撤去</t>
  </si>
  <si>
    <t>450×450×H80 ｺﾞﾑH20､木台H60付</t>
  </si>
  <si>
    <t>ピッチャープレート撤去</t>
  </si>
  <si>
    <t>610×150×H80</t>
  </si>
  <si>
    <t>アスファルト舗装撤去</t>
  </si>
  <si>
    <t>砕石共</t>
  </si>
  <si>
    <t>コンクリート立上り</t>
  </si>
  <si>
    <t>W=160×H=300</t>
  </si>
  <si>
    <t>生垣</t>
  </si>
  <si>
    <t>H1500､枝ぶり600(伐根共)</t>
  </si>
  <si>
    <t>樹木Ａ</t>
  </si>
  <si>
    <t>H1800､枝ぶり800(伐根共)</t>
  </si>
  <si>
    <t>樹木Ｂ</t>
  </si>
  <si>
    <t>H2200､枝ぶり1200(伐根共)</t>
  </si>
  <si>
    <t>(改修)</t>
  </si>
  <si>
    <t>ヒューム管撤去部穴埋め補修</t>
  </si>
  <si>
    <t>φ400 無収縮ﾓﾙﾀﾙ塞ぎ</t>
  </si>
  <si>
    <t>(新設)</t>
  </si>
  <si>
    <t>地先境界ブロックＡ</t>
  </si>
  <si>
    <t>120×120×600</t>
  </si>
  <si>
    <t>ｺｽﾄ-404</t>
  </si>
  <si>
    <t>単粒度砕石</t>
  </si>
  <si>
    <t>5号20～13 t=100</t>
  </si>
  <si>
    <t>5号20～13 t=30</t>
  </si>
  <si>
    <t>土間コンクリート</t>
  </si>
  <si>
    <t>t=200 Fc-18</t>
  </si>
  <si>
    <t>排水管Ａ</t>
  </si>
  <si>
    <t>φ200</t>
  </si>
  <si>
    <t>排水管Ｂ</t>
  </si>
  <si>
    <t>積雪用フェンス</t>
  </si>
  <si>
    <t>フェンス両開き戸</t>
  </si>
  <si>
    <t>W=2000</t>
  </si>
  <si>
    <t>Ｕ字側溝</t>
  </si>
  <si>
    <t>300A 1種(落し蓋共)</t>
  </si>
  <si>
    <t>雨水桝</t>
  </si>
  <si>
    <t>600×600 H=600(ｸﾞﾚｰﾁﾝｸﾞ共)</t>
  </si>
  <si>
    <t>1000×1000 H=1800(ｸﾞﾚｰﾁﾝｸﾞ･ｽﾃﾝﾚｽﾀﾗｯﾌﾟ共)</t>
  </si>
  <si>
    <t>1000×1000 H=1900(ｸﾞﾚｰﾁﾝｸﾞ･ｽﾃﾝﾚｽﾀﾗｯﾌﾟ共)</t>
  </si>
  <si>
    <t>ｺﾝｸﾘｰﾄ類 機械積込</t>
  </si>
  <si>
    <t>RA-22-4</t>
  </si>
  <si>
    <t>仕上げ類 機械積込</t>
  </si>
  <si>
    <t>施工-458</t>
  </si>
  <si>
    <t>ｺﾝｸﾘｰﾄ有筋 10ｔ積 0.8m3 DID有7.0km以下</t>
  </si>
  <si>
    <t>RA-22-9-1(58)</t>
  </si>
  <si>
    <t>ｺﾝｸﾘｰﾄ無筋 10ｔ積 0.8m3 DID有7.0km以下</t>
  </si>
  <si>
    <t>ｺﾝｸﾘｰﾄ製品 10ｔ積 0.8m3 DID有7.0km以下</t>
  </si>
  <si>
    <t>ｱｽﾌｧﾙﾄ塊 10ｔ積 0.8m3 DID有7.0km以下</t>
  </si>
  <si>
    <t>木くず  10ｔ積 0.8m3 DID有7.0km以下</t>
  </si>
  <si>
    <t>RA-22-9-1(74)</t>
  </si>
  <si>
    <t>廃ﾌﾟﾗｽﾁｯｸ 10ｔ積 0.8m3 DID有60.0km以下</t>
  </si>
  <si>
    <t>RA-22-9-1(96)</t>
  </si>
  <si>
    <t>杭残土処理運搬費</t>
  </si>
  <si>
    <t>汚泥 10ｔ積 0.8m3 DID有60.0km以下</t>
  </si>
  <si>
    <t>A1-2-4-2(32)</t>
  </si>
  <si>
    <t>ｺﾝｸﾘｰﾄ有筋</t>
  </si>
  <si>
    <t>処分場比較</t>
  </si>
  <si>
    <t>ｺﾝｸﾘｰﾄ無筋</t>
  </si>
  <si>
    <t>ｺﾝｸﾘｰﾄ製品</t>
  </si>
  <si>
    <t>ｱｽﾌｧﾙﾄ塊</t>
  </si>
  <si>
    <t xml:space="preserve">木くず </t>
  </si>
  <si>
    <t>廃ﾌﾟﾗ</t>
  </si>
  <si>
    <t>杭汚泥</t>
  </si>
  <si>
    <t>スクラップ</t>
  </si>
  <si>
    <t>ｱﾙﾐ</t>
  </si>
  <si>
    <t>物価-797</t>
  </si>
  <si>
    <t>ｽﾃﾝﾚｽ</t>
  </si>
  <si>
    <t>産業廃棄物税相当税</t>
    <phoneticPr fontId="4"/>
  </si>
  <si>
    <t>廃プラ</t>
    <rPh sb="0" eb="1">
      <t>ハイ</t>
    </rPh>
    <phoneticPr fontId="4"/>
  </si>
  <si>
    <t>減量化率 0.25</t>
    <rPh sb="0" eb="4">
      <t>ゲンリョウカリツ</t>
    </rPh>
    <phoneticPr fontId="4"/>
  </si>
  <si>
    <t>　名　　　称</t>
  </si>
  <si>
    <t>仕　　　様</t>
  </si>
  <si>
    <t>単</t>
    <phoneticPr fontId="48"/>
  </si>
  <si>
    <t>原　設　計　額</t>
  </si>
  <si>
    <t>変　更　設　計　額</t>
  </si>
  <si>
    <t>差  引</t>
  </si>
  <si>
    <t>位</t>
  </si>
  <si>
    <t>数量</t>
  </si>
  <si>
    <t>金  額</t>
  </si>
  <si>
    <t>備   考</t>
    <phoneticPr fontId="4"/>
  </si>
  <si>
    <t>増  減</t>
  </si>
  <si>
    <t>電気設備工事　直接工事費</t>
  </si>
  <si>
    <t>Ⅰ</t>
    <phoneticPr fontId="4"/>
  </si>
  <si>
    <t>電気設備工事</t>
    <rPh sb="0" eb="1">
      <t>デンキセツビコウジ</t>
    </rPh>
    <phoneticPr fontId="4"/>
  </si>
  <si>
    <t>Ⅱ</t>
    <phoneticPr fontId="4"/>
  </si>
  <si>
    <t>構内配電線路工事</t>
    <rPh sb="0" eb="4">
      <t>コウナイハイデン</t>
    </rPh>
    <rPh sb="4" eb="6">
      <t>センロ</t>
    </rPh>
    <rPh sb="6" eb="8">
      <t>コウジ</t>
    </rPh>
    <phoneticPr fontId="4"/>
  </si>
  <si>
    <t>Ⅲ</t>
    <phoneticPr fontId="4"/>
  </si>
  <si>
    <t>構内通信線路工事</t>
    <rPh sb="0" eb="2">
      <t>コウナイ</t>
    </rPh>
    <rPh sb="2" eb="4">
      <t>ツウシン</t>
    </rPh>
    <rPh sb="4" eb="6">
      <t>センロ</t>
    </rPh>
    <rPh sb="6" eb="8">
      <t>コウジ</t>
    </rPh>
    <phoneticPr fontId="4"/>
  </si>
  <si>
    <t>Ⅳ</t>
    <phoneticPr fontId="4"/>
  </si>
  <si>
    <t>太陽光発電設備撤去工事</t>
    <rPh sb="0" eb="3">
      <t>タイヨウコウ</t>
    </rPh>
    <rPh sb="3" eb="5">
      <t>ハツデン</t>
    </rPh>
    <rPh sb="5" eb="7">
      <t>セツビ</t>
    </rPh>
    <rPh sb="7" eb="9">
      <t>テッキョ</t>
    </rPh>
    <rPh sb="9" eb="11">
      <t>コウジ</t>
    </rPh>
    <phoneticPr fontId="4"/>
  </si>
  <si>
    <t>電気設備工事</t>
    <rPh sb="0" eb="1">
      <t>セツビ</t>
    </rPh>
    <rPh sb="1" eb="3">
      <t>コウジ</t>
    </rPh>
    <phoneticPr fontId="4"/>
  </si>
  <si>
    <t>1</t>
  </si>
  <si>
    <t>電灯設備工事</t>
  </si>
  <si>
    <t>式</t>
    <rPh sb="0" eb="1">
      <t>シキ</t>
    </rPh>
    <phoneticPr fontId="3"/>
  </si>
  <si>
    <t>2</t>
  </si>
  <si>
    <t>動力設備工事</t>
  </si>
  <si>
    <t>3</t>
  </si>
  <si>
    <t>太陽光発電設備工事</t>
    <rPh sb="0" eb="2">
      <t>タイヨウコウ</t>
    </rPh>
    <rPh sb="2" eb="4">
      <t>ハツデン</t>
    </rPh>
    <rPh sb="4" eb="6">
      <t>セツビ</t>
    </rPh>
    <rPh sb="6" eb="8">
      <t>コウジ</t>
    </rPh>
    <phoneticPr fontId="4"/>
  </si>
  <si>
    <t>4</t>
  </si>
  <si>
    <t>受変電設備工事</t>
  </si>
  <si>
    <t>5</t>
  </si>
  <si>
    <t>構内情報通信網設備工事</t>
  </si>
  <si>
    <t>6</t>
  </si>
  <si>
    <t>構内交換設備工事</t>
  </si>
  <si>
    <t>7</t>
  </si>
  <si>
    <t>情報表示設備工事</t>
  </si>
  <si>
    <t>8</t>
  </si>
  <si>
    <t>音響設備工事</t>
    <rPh sb="0" eb="1">
      <t>オンキョウ</t>
    </rPh>
    <rPh sb="1" eb="3">
      <t>セツビ</t>
    </rPh>
    <rPh sb="3" eb="5">
      <t>コウジ</t>
    </rPh>
    <phoneticPr fontId="4"/>
  </si>
  <si>
    <t>9</t>
  </si>
  <si>
    <t>拡声設備工事</t>
  </si>
  <si>
    <t>10</t>
  </si>
  <si>
    <t>誘導支援設備工事</t>
  </si>
  <si>
    <t>11</t>
  </si>
  <si>
    <t>ﾃﾚﾋﾞ受信設備工事</t>
    <phoneticPr fontId="4"/>
  </si>
  <si>
    <t>12</t>
  </si>
  <si>
    <t>防犯ｶﾒﾗ設備工事</t>
    <rPh sb="0" eb="2">
      <t>ボウハン</t>
    </rPh>
    <rPh sb="4" eb="6">
      <t>セツビ</t>
    </rPh>
    <rPh sb="6" eb="8">
      <t>コウジ</t>
    </rPh>
    <phoneticPr fontId="4"/>
  </si>
  <si>
    <t>13</t>
  </si>
  <si>
    <t>防犯設備工事</t>
    <phoneticPr fontId="11"/>
  </si>
  <si>
    <t>14</t>
  </si>
  <si>
    <t>自動火災報知設備工事</t>
  </si>
  <si>
    <t>15</t>
  </si>
  <si>
    <t>移設無線機器用配線設備工事</t>
    <rPh sb="0" eb="2">
      <t>イセツ</t>
    </rPh>
    <rPh sb="2" eb="4">
      <t>ムセン</t>
    </rPh>
    <rPh sb="4" eb="7">
      <t>キキヨウ</t>
    </rPh>
    <rPh sb="7" eb="9">
      <t>ハイセン</t>
    </rPh>
    <rPh sb="9" eb="11">
      <t>セツビ</t>
    </rPh>
    <rPh sb="11" eb="13">
      <t>コウジ</t>
    </rPh>
    <phoneticPr fontId="4"/>
  </si>
  <si>
    <t>(1)</t>
    <phoneticPr fontId="4"/>
  </si>
  <si>
    <t>電灯幹線設備工事</t>
    <rPh sb="0" eb="2">
      <t>デントウ</t>
    </rPh>
    <rPh sb="2" eb="4">
      <t>カンセン</t>
    </rPh>
    <rPh sb="4" eb="6">
      <t>セツビ</t>
    </rPh>
    <rPh sb="6" eb="8">
      <t>コウジ</t>
    </rPh>
    <phoneticPr fontId="4"/>
  </si>
  <si>
    <t>(2)</t>
    <phoneticPr fontId="4"/>
  </si>
  <si>
    <t>電灯分岐設備工事</t>
    <rPh sb="0" eb="2">
      <t>デントウ</t>
    </rPh>
    <rPh sb="2" eb="4">
      <t>ブンキ</t>
    </rPh>
    <rPh sb="4" eb="6">
      <t>セツビ</t>
    </rPh>
    <rPh sb="6" eb="8">
      <t>コウジ</t>
    </rPh>
    <phoneticPr fontId="4"/>
  </si>
  <si>
    <t>(3)</t>
  </si>
  <si>
    <t>誘導標識設備工事</t>
    <rPh sb="0" eb="1">
      <t>ユウドウ</t>
    </rPh>
    <rPh sb="1" eb="3">
      <t>ヒョウシキ</t>
    </rPh>
    <rPh sb="3" eb="5">
      <t>セツビ</t>
    </rPh>
    <rPh sb="5" eb="7">
      <t>コウジ</t>
    </rPh>
    <phoneticPr fontId="4"/>
  </si>
  <si>
    <t>(4)</t>
  </si>
  <si>
    <t>ｺﾝｾﾝﾄ分岐設備工事</t>
    <rPh sb="4" eb="6">
      <t>ブンキ</t>
    </rPh>
    <rPh sb="6" eb="8">
      <t>セツビ</t>
    </rPh>
    <rPh sb="8" eb="10">
      <t>コウジ</t>
    </rPh>
    <phoneticPr fontId="4"/>
  </si>
  <si>
    <t>(5)</t>
  </si>
  <si>
    <t>設備機器用配線設備工事</t>
    <rPh sb="0" eb="2">
      <t>セツビ</t>
    </rPh>
    <rPh sb="2" eb="5">
      <t>キキヨウ</t>
    </rPh>
    <rPh sb="5" eb="7">
      <t>ハイセン</t>
    </rPh>
    <rPh sb="7" eb="9">
      <t>セツビ</t>
    </rPh>
    <rPh sb="9" eb="11">
      <t>コウジ</t>
    </rPh>
    <phoneticPr fontId="4"/>
  </si>
  <si>
    <t>EM-IE電線</t>
    <rPh sb="5" eb="7">
      <t>デンセン</t>
    </rPh>
    <phoneticPr fontId="4"/>
  </si>
  <si>
    <t>5.5sq</t>
    <phoneticPr fontId="4"/>
  </si>
  <si>
    <t>ﾋﾟｯﾄ･天井</t>
    <phoneticPr fontId="4"/>
  </si>
  <si>
    <t>ｍ</t>
    <phoneticPr fontId="4"/>
  </si>
  <si>
    <t>代価-2</t>
  </si>
  <si>
    <t>管内</t>
    <rPh sb="0" eb="2">
      <t>カンナイ</t>
    </rPh>
    <phoneticPr fontId="4"/>
  </si>
  <si>
    <t>建積-1</t>
  </si>
  <si>
    <t>ﾗｯｸ</t>
    <phoneticPr fontId="4"/>
  </si>
  <si>
    <t>8sq</t>
    <phoneticPr fontId="4"/>
  </si>
  <si>
    <t>PF内</t>
    <rPh sb="2" eb="3">
      <t>ナイ</t>
    </rPh>
    <phoneticPr fontId="4"/>
  </si>
  <si>
    <t>22sq</t>
    <phoneticPr fontId="4"/>
  </si>
  <si>
    <t>EM-CETｹｰﾌﾞﾙ</t>
    <phoneticPr fontId="4"/>
  </si>
  <si>
    <t>14sq</t>
    <phoneticPr fontId="4"/>
  </si>
  <si>
    <t>38sq</t>
    <phoneticPr fontId="4"/>
  </si>
  <si>
    <t>60sq</t>
    <phoneticPr fontId="4"/>
  </si>
  <si>
    <t>100sq</t>
    <phoneticPr fontId="4"/>
  </si>
  <si>
    <t>代価-3</t>
  </si>
  <si>
    <t>合成樹脂可とう電線管</t>
    <rPh sb="0" eb="5">
      <t>ゴウセイジュシカ</t>
    </rPh>
    <rPh sb="7" eb="10">
      <t>デンセンカン</t>
    </rPh>
    <phoneticPr fontId="4"/>
  </si>
  <si>
    <t>PF16</t>
  </si>
  <si>
    <t>いんぺい</t>
  </si>
  <si>
    <t>建積-2</t>
  </si>
  <si>
    <t>PF22</t>
  </si>
  <si>
    <t>ねじなし電線管</t>
    <rPh sb="3" eb="5">
      <t>デンセン</t>
    </rPh>
    <rPh sb="5" eb="6">
      <t>カン</t>
    </rPh>
    <phoneticPr fontId="4"/>
  </si>
  <si>
    <t>E39</t>
    <phoneticPr fontId="4"/>
  </si>
  <si>
    <t>E51</t>
    <phoneticPr fontId="4"/>
  </si>
  <si>
    <t>E63</t>
    <phoneticPr fontId="4"/>
  </si>
  <si>
    <t>E75</t>
    <phoneticPr fontId="4"/>
  </si>
  <si>
    <t>ﾌﾟﾙﾎﾞｯｸｽ</t>
  </si>
  <si>
    <t>SS600×600×200</t>
  </si>
  <si>
    <r>
      <t>1.20m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</si>
  <si>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個</t>
    <rPh sb="0" eb="1">
      <t>コ</t>
    </rPh>
    <phoneticPr fontId="59"/>
  </si>
  <si>
    <t>建積-3</t>
  </si>
  <si>
    <t>SS600×600×400</t>
  </si>
  <si>
    <r>
      <t>1.68m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</si>
  <si>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接地工事</t>
  </si>
  <si>
    <t>E(D)</t>
  </si>
  <si>
    <t>10φ×1500L×1</t>
  </si>
  <si>
    <t>か所</t>
    <phoneticPr fontId="4"/>
  </si>
  <si>
    <t>建積-4</t>
  </si>
  <si>
    <t>E(D) ELCB</t>
  </si>
  <si>
    <t>接地極埋設標</t>
  </si>
  <si>
    <t>金属製･接地抵抗測定</t>
  </si>
  <si>
    <t>枚</t>
    <rPh sb="0" eb="1">
      <t>マイ</t>
    </rPh>
    <phoneticPr fontId="4"/>
  </si>
  <si>
    <t>防火区画処理</t>
    <rPh sb="0" eb="2">
      <t>ボウカ</t>
    </rPh>
    <rPh sb="2" eb="4">
      <t>クカク</t>
    </rPh>
    <rPh sb="4" eb="6">
      <t>ショリ</t>
    </rPh>
    <phoneticPr fontId="4"/>
  </si>
  <si>
    <t>コンクリート壁・床</t>
    <rPh sb="6" eb="7">
      <t>カベ</t>
    </rPh>
    <rPh sb="8" eb="9">
      <t>ユカ</t>
    </rPh>
    <phoneticPr fontId="59"/>
  </si>
  <si>
    <t>中空壁</t>
    <rPh sb="0" eb="2">
      <t>チュウクウ</t>
    </rPh>
    <rPh sb="2" eb="3">
      <t>カベ</t>
    </rPh>
    <phoneticPr fontId="59"/>
  </si>
  <si>
    <t>小計</t>
    <rPh sb="0" eb="1">
      <t>ショウケイ</t>
    </rPh>
    <phoneticPr fontId="4"/>
  </si>
  <si>
    <t>導入線(環境配慮型)</t>
    <rPh sb="0" eb="3">
      <t>ドウニュウセン</t>
    </rPh>
    <rPh sb="4" eb="6">
      <t>カンキョウ</t>
    </rPh>
    <rPh sb="6" eb="8">
      <t>ハイリョ</t>
    </rPh>
    <rPh sb="8" eb="9">
      <t>ガタ</t>
    </rPh>
    <phoneticPr fontId="4"/>
  </si>
  <si>
    <t>EM-IE1.2mm</t>
    <phoneticPr fontId="4"/>
  </si>
  <si>
    <t>1.6mm</t>
    <phoneticPr fontId="4"/>
  </si>
  <si>
    <t>EM-EEFｹｰﾌﾞﾙ</t>
    <phoneticPr fontId="4"/>
  </si>
  <si>
    <t>1.6mm-2C</t>
    <phoneticPr fontId="4"/>
  </si>
  <si>
    <t>1.6mm-3C</t>
  </si>
  <si>
    <t>2.0mm-2C</t>
    <phoneticPr fontId="4"/>
  </si>
  <si>
    <t>2.0mm-3C</t>
  </si>
  <si>
    <t>EM-FCPEEｹｰﾌﾞﾙ</t>
    <phoneticPr fontId="4"/>
  </si>
  <si>
    <t>1.2mm-1P</t>
    <phoneticPr fontId="4"/>
  </si>
  <si>
    <t>PF28</t>
    <phoneticPr fontId="4"/>
  </si>
  <si>
    <t>いんぺい</t>
    <phoneticPr fontId="4"/>
  </si>
  <si>
    <t>ｱｳﾄﾚｯﾄﾎﾞｯｸｽ(ｶﾊﾞｰ付き)</t>
    <rPh sb="16" eb="17">
      <t>ツ</t>
    </rPh>
    <phoneticPr fontId="4"/>
  </si>
  <si>
    <t>中型 44</t>
    <rPh sb="0" eb="2">
      <t>チュウガタ</t>
    </rPh>
    <phoneticPr fontId="4"/>
  </si>
  <si>
    <t>個</t>
    <rPh sb="0" eb="1">
      <t>コ</t>
    </rPh>
    <phoneticPr fontId="4"/>
  </si>
  <si>
    <t>大型54</t>
    <rPh sb="0" eb="2">
      <t>オオガタ</t>
    </rPh>
    <phoneticPr fontId="4"/>
  </si>
  <si>
    <t>代価-5</t>
  </si>
  <si>
    <t>ｽｲｯﾁﾎﾞｯｸｽ(ｶﾊﾞｰ付き)</t>
    <rPh sb="14" eb="15">
      <t>ツ</t>
    </rPh>
    <phoneticPr fontId="4"/>
  </si>
  <si>
    <t>1個用</t>
    <rPh sb="1" eb="3">
      <t>コヨウ</t>
    </rPh>
    <phoneticPr fontId="4"/>
  </si>
  <si>
    <t>個</t>
  </si>
  <si>
    <t>2個用</t>
    <rPh sb="1" eb="3">
      <t>コヨウ</t>
    </rPh>
    <phoneticPr fontId="4"/>
  </si>
  <si>
    <t>3個用</t>
    <rPh sb="1" eb="3">
      <t>コヨウ</t>
    </rPh>
    <phoneticPr fontId="4"/>
  </si>
  <si>
    <t>防雨入線ｶﾊﾞｰ</t>
    <rPh sb="0" eb="2">
      <t>ボウウ</t>
    </rPh>
    <rPh sb="2" eb="4">
      <t>ニュウセン</t>
    </rPh>
    <phoneticPr fontId="4"/>
  </si>
  <si>
    <t>電灯分電盤</t>
    <rPh sb="0" eb="2">
      <t>デントウ</t>
    </rPh>
    <rPh sb="2" eb="5">
      <t>ブンデンバン</t>
    </rPh>
    <phoneticPr fontId="4"/>
  </si>
  <si>
    <t>1L-1</t>
  </si>
  <si>
    <t>面</t>
    <rPh sb="0" eb="1">
      <t>メン</t>
    </rPh>
    <phoneticPr fontId="4"/>
  </si>
  <si>
    <t>代価-6</t>
  </si>
  <si>
    <t>1L-2</t>
  </si>
  <si>
    <t>2L-1</t>
  </si>
  <si>
    <t>2L-2</t>
  </si>
  <si>
    <t>3L-1</t>
  </si>
  <si>
    <t>3L-2</t>
  </si>
  <si>
    <t>小形ﾊﾟﾀｰﾝ･ｸﾞﾙｰﾌﾟ設定器</t>
    <rPh sb="0" eb="2">
      <t>コガタ</t>
    </rPh>
    <rPh sb="14" eb="16">
      <t>セッテイ</t>
    </rPh>
    <rPh sb="16" eb="17">
      <t>キ</t>
    </rPh>
    <phoneticPr fontId="4"/>
  </si>
  <si>
    <t>台</t>
    <rPh sb="0" eb="1">
      <t>ダイ</t>
    </rPh>
    <phoneticPr fontId="4"/>
  </si>
  <si>
    <t>見積-13</t>
  </si>
  <si>
    <t>照明器具</t>
    <rPh sb="0" eb="4">
      <t>ショウメイキグ</t>
    </rPh>
    <phoneticPr fontId="4"/>
  </si>
  <si>
    <t>A1</t>
  </si>
  <si>
    <t>A2</t>
  </si>
  <si>
    <t>B1</t>
  </si>
  <si>
    <t>B2</t>
  </si>
  <si>
    <t>C1</t>
  </si>
  <si>
    <t>C2</t>
  </si>
  <si>
    <t>C3</t>
  </si>
  <si>
    <t>D</t>
  </si>
  <si>
    <t>E</t>
  </si>
  <si>
    <t>F</t>
  </si>
  <si>
    <t>G1</t>
  </si>
  <si>
    <t>H1</t>
  </si>
  <si>
    <t>代価-7</t>
  </si>
  <si>
    <t>H3</t>
  </si>
  <si>
    <t>I</t>
  </si>
  <si>
    <t>J</t>
  </si>
  <si>
    <t>K1</t>
  </si>
  <si>
    <t>K2</t>
  </si>
  <si>
    <t>L</t>
  </si>
  <si>
    <t>N</t>
  </si>
  <si>
    <t>O</t>
  </si>
  <si>
    <t>P</t>
  </si>
  <si>
    <t>Q</t>
  </si>
  <si>
    <t>R</t>
  </si>
  <si>
    <t>S</t>
  </si>
  <si>
    <t>ｾﾝｻ付自動調光ﾕﾆｯﾄ</t>
    <rPh sb="3" eb="4">
      <t>ツキ</t>
    </rPh>
    <rPh sb="4" eb="6">
      <t>ジドウ</t>
    </rPh>
    <rPh sb="6" eb="8">
      <t>チョウコウ</t>
    </rPh>
    <phoneticPr fontId="59"/>
  </si>
  <si>
    <t>(埋込形)連続調光</t>
    <rPh sb="1" eb="3">
      <t>ウメコミ</t>
    </rPh>
    <rPh sb="3" eb="4">
      <t>カタ</t>
    </rPh>
    <rPh sb="5" eb="9">
      <t>レンゾクチョウコウ</t>
    </rPh>
    <phoneticPr fontId="59"/>
  </si>
  <si>
    <t>DS1-A</t>
  </si>
  <si>
    <t>熱線式自動ｽｲｯﾁ</t>
    <rPh sb="0" eb="1">
      <t>ネツ</t>
    </rPh>
    <rPh sb="1" eb="2">
      <t>セン</t>
    </rPh>
    <rPh sb="2" eb="3">
      <t>シキ</t>
    </rPh>
    <rPh sb="3" eb="5">
      <t>ジドウ</t>
    </rPh>
    <phoneticPr fontId="4"/>
  </si>
  <si>
    <t>(親機)</t>
    <rPh sb="1" eb="3">
      <t>オヤキ</t>
    </rPh>
    <phoneticPr fontId="4"/>
  </si>
  <si>
    <t>RAS</t>
  </si>
  <si>
    <t>(子機)</t>
    <rPh sb="1" eb="3">
      <t>コキ</t>
    </rPh>
    <phoneticPr fontId="4"/>
  </si>
  <si>
    <t>CL</t>
  </si>
  <si>
    <t>(子機)換気扇</t>
    <rPh sb="1" eb="3">
      <t>コキ</t>
    </rPh>
    <rPh sb="4" eb="7">
      <t>カンキセン</t>
    </rPh>
    <phoneticPr fontId="4"/>
  </si>
  <si>
    <t>CLK</t>
  </si>
  <si>
    <t>(親機)換気扇端子付き</t>
    <rPh sb="1" eb="3">
      <t>オヤキ</t>
    </rPh>
    <rPh sb="4" eb="7">
      <t>カンキセン</t>
    </rPh>
    <rPh sb="7" eb="10">
      <t>タンシツ</t>
    </rPh>
    <phoneticPr fontId="4"/>
  </si>
  <si>
    <t>RAS-CLDF</t>
  </si>
  <si>
    <t>熱線式用操作ｽｲｯﾁ</t>
    <rPh sb="0" eb="2">
      <t>ネツセン</t>
    </rPh>
    <rPh sb="2" eb="3">
      <t>シキ</t>
    </rPh>
    <rPh sb="3" eb="4">
      <t>ヨウ</t>
    </rPh>
    <rPh sb="4" eb="6">
      <t>ソウサ</t>
    </rPh>
    <phoneticPr fontId="4"/>
  </si>
  <si>
    <t>SL</t>
  </si>
  <si>
    <t>(2回路用)</t>
    <rPh sb="2" eb="4">
      <t>カイロ</t>
    </rPh>
    <rPh sb="4" eb="5">
      <t>ヨウ</t>
    </rPh>
    <phoneticPr fontId="4"/>
  </si>
  <si>
    <t>SL2</t>
  </si>
  <si>
    <t>多重伝送式ﾘﾓｺﾝｽｲｯﾁ</t>
    <rPh sb="0" eb="2">
      <t>タジュウ</t>
    </rPh>
    <rPh sb="2" eb="4">
      <t>デンソウ</t>
    </rPh>
    <rPh sb="4" eb="5">
      <t>シキ</t>
    </rPh>
    <phoneticPr fontId="4"/>
  </si>
  <si>
    <t>2RM</t>
  </si>
  <si>
    <t>3RM</t>
  </si>
  <si>
    <t>4RM</t>
  </si>
  <si>
    <t>9RM</t>
  </si>
  <si>
    <t>10RM</t>
  </si>
  <si>
    <t>埋込ｽｲｯﾁ(金属ﾌﾟﾚｰﾄ)</t>
    <rPh sb="0" eb="2">
      <t>ウメコミ</t>
    </rPh>
    <rPh sb="7" eb="9">
      <t>キンゾク</t>
    </rPh>
    <phoneticPr fontId="4"/>
  </si>
  <si>
    <t>1P15A×1</t>
  </si>
  <si>
    <t>1P15A×2</t>
  </si>
  <si>
    <t>1P15A×3</t>
  </si>
  <si>
    <t>1P15A×4</t>
  </si>
  <si>
    <t>PL付1P4A×1</t>
    <rPh sb="2" eb="3">
      <t>ツ</t>
    </rPh>
    <phoneticPr fontId="4"/>
  </si>
  <si>
    <t>PL付1P4A×1+1P15A×1</t>
    <rPh sb="2" eb="3">
      <t>ツ</t>
    </rPh>
    <phoneticPr fontId="4"/>
  </si>
  <si>
    <t>PL付1P4A×2</t>
    <rPh sb="2" eb="3">
      <t>ツ</t>
    </rPh>
    <phoneticPr fontId="4"/>
  </si>
  <si>
    <t>代価-8</t>
  </si>
  <si>
    <t>PL付1P4A×2+1P15A×1</t>
    <rPh sb="2" eb="3">
      <t>ツ</t>
    </rPh>
    <phoneticPr fontId="4"/>
  </si>
  <si>
    <t>PL付1P4A×1+1P15A×4</t>
    <rPh sb="2" eb="3">
      <t>ツ</t>
    </rPh>
    <phoneticPr fontId="4"/>
  </si>
  <si>
    <t>PL付1P4A×2+1P15A×4</t>
    <rPh sb="2" eb="3">
      <t>ツ</t>
    </rPh>
    <phoneticPr fontId="4"/>
  </si>
  <si>
    <t>3W4A×1</t>
  </si>
  <si>
    <t>埋込ｽｲｯﾁ</t>
    <rPh sb="0" eb="2">
      <t>ウメコミ</t>
    </rPh>
    <phoneticPr fontId="4"/>
  </si>
  <si>
    <t>防滴ﾌﾟﾚｰﾄ付</t>
    <rPh sb="0" eb="2">
      <t>ボウテキ</t>
    </rPh>
    <rPh sb="7" eb="8">
      <t>ツキ</t>
    </rPh>
    <phoneticPr fontId="59"/>
  </si>
  <si>
    <t>3W4A×6</t>
  </si>
  <si>
    <t>電磁接触器箱</t>
    <rPh sb="0" eb="4">
      <t>デンジセッショク</t>
    </rPh>
    <rPh sb="4" eb="5">
      <t>キ</t>
    </rPh>
    <rPh sb="5" eb="6">
      <t>ハコ</t>
    </rPh>
    <phoneticPr fontId="59"/>
  </si>
  <si>
    <t>電動ダンパー用</t>
    <rPh sb="0" eb="2">
      <t>デンドウ</t>
    </rPh>
    <rPh sb="6" eb="7">
      <t>ヨウ</t>
    </rPh>
    <phoneticPr fontId="59"/>
  </si>
  <si>
    <t>樹脂製ﾎﾞｯｸｽ</t>
    <rPh sb="0" eb="3">
      <t>ジュシセイ</t>
    </rPh>
    <phoneticPr fontId="59"/>
  </si>
  <si>
    <t>代価-10</t>
  </si>
  <si>
    <t>埋込ｺﾝｾﾝﾄ(金属ﾌﾟﾚｰﾄ)</t>
    <rPh sb="0" eb="2">
      <t>ウメコミ</t>
    </rPh>
    <rPh sb="8" eb="10">
      <t>キンゾク</t>
    </rPh>
    <phoneticPr fontId="4"/>
  </si>
  <si>
    <t>2P15A･接地極付×1</t>
    <rPh sb="6" eb="8">
      <t>セッチ</t>
    </rPh>
    <rPh sb="8" eb="10">
      <t>キョクツ</t>
    </rPh>
    <phoneticPr fontId="4"/>
  </si>
  <si>
    <t>2P15A×1･ET×1</t>
  </si>
  <si>
    <t>コンクリート壁</t>
    <rPh sb="6" eb="7">
      <t>カベ</t>
    </rPh>
    <phoneticPr fontId="59"/>
  </si>
  <si>
    <t>小計</t>
    <rPh sb="0" eb="2">
      <t>ショウケイ</t>
    </rPh>
    <phoneticPr fontId="4"/>
  </si>
  <si>
    <t>避難口誘導標識</t>
    <rPh sb="0" eb="3">
      <t>ヒナングチ</t>
    </rPh>
    <rPh sb="3" eb="5">
      <t>ユウドウ</t>
    </rPh>
    <rPh sb="5" eb="7">
      <t>ヒョウシキ</t>
    </rPh>
    <phoneticPr fontId="4"/>
  </si>
  <si>
    <t>高輝度蓄光形</t>
    <rPh sb="0" eb="3">
      <t>コウキド</t>
    </rPh>
    <rPh sb="3" eb="5">
      <t>チクコウ</t>
    </rPh>
    <rPh sb="5" eb="6">
      <t>カタ</t>
    </rPh>
    <phoneticPr fontId="59"/>
  </si>
  <si>
    <t>枚</t>
    <rPh sb="0" eb="1">
      <t>マイ</t>
    </rPh>
    <phoneticPr fontId="59"/>
  </si>
  <si>
    <t>(両面)矢印付</t>
    <rPh sb="1" eb="3">
      <t>リョウメン</t>
    </rPh>
    <rPh sb="4" eb="6">
      <t>ヤジルシ</t>
    </rPh>
    <rPh sb="6" eb="7">
      <t>ツキ</t>
    </rPh>
    <phoneticPr fontId="4"/>
  </si>
  <si>
    <t>通路誘導標識</t>
    <rPh sb="0" eb="2">
      <t>ツウロ</t>
    </rPh>
    <rPh sb="2" eb="4">
      <t>ユウドウ</t>
    </rPh>
    <rPh sb="4" eb="6">
      <t>ヒョウシキ</t>
    </rPh>
    <phoneticPr fontId="4"/>
  </si>
  <si>
    <t>(片面)矢印付</t>
    <rPh sb="1" eb="3">
      <t>カタメン</t>
    </rPh>
    <rPh sb="4" eb="6">
      <t>ヤジルシ</t>
    </rPh>
    <rPh sb="6" eb="7">
      <t>ツキ</t>
    </rPh>
    <phoneticPr fontId="4"/>
  </si>
  <si>
    <t>(4)</t>
    <phoneticPr fontId="4"/>
  </si>
  <si>
    <t>ｺﾝｾﾝﾄ分岐設備工事</t>
    <rPh sb="5" eb="7">
      <t>ブンキ</t>
    </rPh>
    <rPh sb="7" eb="9">
      <t>セツビ</t>
    </rPh>
    <rPh sb="9" eb="11">
      <t>コウジ</t>
    </rPh>
    <phoneticPr fontId="4"/>
  </si>
  <si>
    <t>2.0mm-3C</t>
    <phoneticPr fontId="4"/>
  </si>
  <si>
    <t>EM-CEEｹｰﾌﾞﾙ</t>
    <phoneticPr fontId="4"/>
  </si>
  <si>
    <t>5.5sq-3C</t>
    <phoneticPr fontId="4"/>
  </si>
  <si>
    <t>1種金属線ぴ</t>
    <rPh sb="1" eb="2">
      <t>タネ</t>
    </rPh>
    <rPh sb="2" eb="4">
      <t>キンゾク</t>
    </rPh>
    <rPh sb="4" eb="5">
      <t>セン</t>
    </rPh>
    <phoneticPr fontId="4"/>
  </si>
  <si>
    <t>A形（25.4mm)</t>
    <rPh sb="1" eb="2">
      <t>カタ</t>
    </rPh>
    <phoneticPr fontId="4"/>
  </si>
  <si>
    <t>代価-4</t>
  </si>
  <si>
    <t>2P15A･接地極付×2</t>
    <rPh sb="6" eb="8">
      <t>セッチ</t>
    </rPh>
    <rPh sb="8" eb="10">
      <t>キョクツ</t>
    </rPh>
    <phoneticPr fontId="4"/>
  </si>
  <si>
    <t>2P15AE×1･ET×1</t>
  </si>
  <si>
    <t>2P15AE×2･ET×1</t>
  </si>
  <si>
    <t>防水ｺﾝｾﾝﾄ</t>
    <rPh sb="0" eb="2">
      <t>ボウスイ</t>
    </rPh>
    <phoneticPr fontId="59"/>
  </si>
  <si>
    <t>2P15A×2･ET×1</t>
  </si>
  <si>
    <t>赤色樹脂部</t>
    <rPh sb="0" eb="2">
      <t>アカイロ</t>
    </rPh>
    <rPh sb="2" eb="4">
      <t>ジュシ</t>
    </rPh>
    <rPh sb="4" eb="5">
      <t>ブ</t>
    </rPh>
    <phoneticPr fontId="59"/>
  </si>
  <si>
    <t>天井付ｺﾝｾﾝﾄ</t>
    <rPh sb="0" eb="2">
      <t>テンジョウ</t>
    </rPh>
    <rPh sb="2" eb="3">
      <t>ツキ</t>
    </rPh>
    <phoneticPr fontId="59"/>
  </si>
  <si>
    <t>2P15A･接地極付×1引掛形</t>
    <rPh sb="6" eb="8">
      <t>セッチ</t>
    </rPh>
    <rPh sb="8" eb="10">
      <t>キョクツ</t>
    </rPh>
    <rPh sb="12" eb="14">
      <t>ヒッカ</t>
    </rPh>
    <rPh sb="14" eb="15">
      <t>カタ</t>
    </rPh>
    <phoneticPr fontId="4"/>
  </si>
  <si>
    <t>ﾗｲﾃｨﾝｸﾞﾀﾞｸﾄ</t>
    <phoneticPr fontId="4"/>
  </si>
  <si>
    <t>2P20AE</t>
  </si>
  <si>
    <t>2m</t>
  </si>
  <si>
    <t>本</t>
    <rPh sb="0" eb="1">
      <t>ホン</t>
    </rPh>
    <phoneticPr fontId="59"/>
  </si>
  <si>
    <t>見積-14</t>
  </si>
  <si>
    <t>ﾗｲﾃｷﾝｸﾞﾀﾞｸﾄ</t>
    <phoneticPr fontId="4"/>
  </si>
  <si>
    <t>3m</t>
  </si>
  <si>
    <t>ﾘｰﾗｰｺﾝｾﾝﾄ</t>
  </si>
  <si>
    <t>ﾌﾛｱｺﾝｾﾝﾄ</t>
  </si>
  <si>
    <t>2P15A･接地極付×2上下動式</t>
    <rPh sb="6" eb="8">
      <t>セッチ</t>
    </rPh>
    <rPh sb="8" eb="10">
      <t>キョクツ</t>
    </rPh>
    <rPh sb="12" eb="16">
      <t>ジョウゲドウシキ</t>
    </rPh>
    <phoneticPr fontId="4"/>
  </si>
  <si>
    <t>2重床用ｼﾞｮｲﾝﾄﾎﾞｯｸｽ</t>
    <rPh sb="1" eb="2">
      <t>ジュウ</t>
    </rPh>
    <rPh sb="2" eb="3">
      <t>ユカ</t>
    </rPh>
    <rPh sb="3" eb="4">
      <t>ヨウ</t>
    </rPh>
    <phoneticPr fontId="59"/>
  </si>
  <si>
    <t>2P20A･接地極付×2分岐</t>
    <rPh sb="6" eb="8">
      <t>セッチ</t>
    </rPh>
    <rPh sb="8" eb="10">
      <t>キョクツ</t>
    </rPh>
    <rPh sb="12" eb="14">
      <t>ブンキ</t>
    </rPh>
    <phoneticPr fontId="4"/>
  </si>
  <si>
    <t>同上用OAﾀｯﾌﾟ</t>
    <rPh sb="0" eb="2">
      <t>ドウジョウ</t>
    </rPh>
    <rPh sb="2" eb="3">
      <t>ヨウ</t>
    </rPh>
    <phoneticPr fontId="59"/>
  </si>
  <si>
    <t>接地15A×4個口・3mｺｰﾄﾞ付</t>
    <rPh sb="0" eb="2">
      <t>セッチ</t>
    </rPh>
    <rPh sb="7" eb="8">
      <t>コ</t>
    </rPh>
    <rPh sb="8" eb="9">
      <t>クチ</t>
    </rPh>
    <rPh sb="16" eb="17">
      <t>ツキ</t>
    </rPh>
    <phoneticPr fontId="4"/>
  </si>
  <si>
    <t>2P20AE×1</t>
  </si>
  <si>
    <t>250V</t>
  </si>
  <si>
    <t>ﾉｽﾞﾙﾌﾟﾚｰﾄ(金属製)</t>
    <rPh sb="10" eb="11">
      <t>セイ</t>
    </rPh>
    <rPh sb="11" eb="12">
      <t>）</t>
    </rPh>
    <phoneticPr fontId="14"/>
  </si>
  <si>
    <t>角型1連</t>
    <rPh sb="3" eb="4">
      <t>レン</t>
    </rPh>
    <phoneticPr fontId="14"/>
  </si>
  <si>
    <t>ｶﾊﾞｰﾌﾟﾚｰﾄ(金属製)</t>
    <rPh sb="10" eb="11">
      <t>セイ</t>
    </rPh>
    <rPh sb="11" eb="12">
      <t>）</t>
    </rPh>
    <phoneticPr fontId="14"/>
  </si>
  <si>
    <t>2L-3</t>
    <phoneticPr fontId="4"/>
  </si>
  <si>
    <t>3L-3</t>
    <phoneticPr fontId="4"/>
  </si>
  <si>
    <t>排水路ﾋｰﾀｰ</t>
    <rPh sb="0" eb="3">
      <t>ハイスイロ</t>
    </rPh>
    <phoneticPr fontId="59"/>
  </si>
  <si>
    <t>※A 自己制御  60W   3mｻｰﾓ付</t>
    <rPh sb="3" eb="5">
      <t>ジコ</t>
    </rPh>
    <rPh sb="5" eb="7">
      <t>セイギョ</t>
    </rPh>
    <rPh sb="20" eb="21">
      <t>ツ</t>
    </rPh>
    <phoneticPr fontId="59"/>
  </si>
  <si>
    <t>見積-18</t>
  </si>
  <si>
    <t>電気融雪マット</t>
    <rPh sb="0" eb="2">
      <t>デンキ</t>
    </rPh>
    <rPh sb="2" eb="4">
      <t>ユウセツ</t>
    </rPh>
    <phoneticPr fontId="59"/>
  </si>
  <si>
    <t>※B 自己制御390W  L1.5mｻｰﾓ付</t>
    <rPh sb="3" eb="5">
      <t>ジコ</t>
    </rPh>
    <rPh sb="5" eb="7">
      <t>セイギョ</t>
    </rPh>
    <rPh sb="21" eb="22">
      <t>ツ</t>
    </rPh>
    <phoneticPr fontId="59"/>
  </si>
  <si>
    <t>ｺﾝｸﾘｰﾄ壁</t>
    <rPh sb="6" eb="7">
      <t>カベ</t>
    </rPh>
    <phoneticPr fontId="59"/>
  </si>
  <si>
    <t>(5)</t>
    <phoneticPr fontId="4"/>
  </si>
  <si>
    <t>PF16</t>
    <phoneticPr fontId="4"/>
  </si>
  <si>
    <t>速度調節器取付費</t>
    <rPh sb="0" eb="5">
      <t>ソクドチョウセツキ</t>
    </rPh>
    <rPh sb="5" eb="8">
      <t>トリツケヒ</t>
    </rPh>
    <phoneticPr fontId="59"/>
  </si>
  <si>
    <t>ｼｰﾘﾝｸﾞﾌｧﾝ用</t>
    <rPh sb="9" eb="10">
      <t>ヨウ</t>
    </rPh>
    <phoneticPr fontId="59"/>
  </si>
  <si>
    <t>機械設備支給品</t>
    <rPh sb="0" eb="4">
      <t>キカイセツビ</t>
    </rPh>
    <rPh sb="4" eb="7">
      <t>シキュウヒン</t>
    </rPh>
    <phoneticPr fontId="59"/>
  </si>
  <si>
    <t>２</t>
    <phoneticPr fontId="4"/>
  </si>
  <si>
    <t>動力設備工事</t>
    <rPh sb="0" eb="2">
      <t>ドウリョク</t>
    </rPh>
    <rPh sb="2" eb="4">
      <t>セツビ</t>
    </rPh>
    <rPh sb="4" eb="6">
      <t>コウジ</t>
    </rPh>
    <phoneticPr fontId="4"/>
  </si>
  <si>
    <t>動力幹線設備工事</t>
    <rPh sb="0" eb="2">
      <t>ドウリョク</t>
    </rPh>
    <rPh sb="2" eb="4">
      <t>カンセン</t>
    </rPh>
    <rPh sb="4" eb="6">
      <t>セツビ</t>
    </rPh>
    <rPh sb="6" eb="8">
      <t>コウジ</t>
    </rPh>
    <phoneticPr fontId="4"/>
  </si>
  <si>
    <t>動力分岐設備工事</t>
    <rPh sb="0" eb="2">
      <t>ドウリョク</t>
    </rPh>
    <rPh sb="2" eb="4">
      <t>ブンキ</t>
    </rPh>
    <rPh sb="4" eb="6">
      <t>セツビ</t>
    </rPh>
    <rPh sb="6" eb="8">
      <t>コウジ</t>
    </rPh>
    <phoneticPr fontId="4"/>
  </si>
  <si>
    <t>EM-FP･Cｹｰﾌﾞﾙ</t>
    <phoneticPr fontId="4"/>
  </si>
  <si>
    <t>22sq-3C</t>
    <phoneticPr fontId="4"/>
  </si>
  <si>
    <t>2sq-2C</t>
    <phoneticPr fontId="4"/>
  </si>
  <si>
    <t>ねじなし電線管</t>
    <rPh sb="4" eb="6">
      <t>デンセン</t>
    </rPh>
    <rPh sb="6" eb="7">
      <t>カン</t>
    </rPh>
    <phoneticPr fontId="4"/>
  </si>
  <si>
    <t>E19</t>
    <phoneticPr fontId="4"/>
  </si>
  <si>
    <t>露出</t>
    <rPh sb="0" eb="2">
      <t>ロシュツ</t>
    </rPh>
    <phoneticPr fontId="4"/>
  </si>
  <si>
    <t>厚綱電線管</t>
    <rPh sb="0" eb="2">
      <t>アツコウ</t>
    </rPh>
    <rPh sb="2" eb="4">
      <t>デンセン</t>
    </rPh>
    <rPh sb="4" eb="5">
      <t>カン</t>
    </rPh>
    <phoneticPr fontId="4"/>
  </si>
  <si>
    <t>G22</t>
    <phoneticPr fontId="4"/>
  </si>
  <si>
    <t>G36</t>
    <phoneticPr fontId="4"/>
  </si>
  <si>
    <t>G42</t>
    <phoneticPr fontId="4"/>
  </si>
  <si>
    <t>G54</t>
    <phoneticPr fontId="4"/>
  </si>
  <si>
    <t>G70</t>
    <phoneticPr fontId="4"/>
  </si>
  <si>
    <t>ﾌﾟﾙﾎﾞｯｸｽ　WP-Z35</t>
    <phoneticPr fontId="4"/>
  </si>
  <si>
    <t>SS800×800×200</t>
  </si>
  <si>
    <r>
      <t>1.92m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</si>
  <si>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SS400×400×200</t>
  </si>
  <si>
    <r>
      <t>0.80m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</si>
  <si>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ｹｰﾌﾞﾙﾗｯｸ</t>
  </si>
  <si>
    <t>ZM-400A</t>
  </si>
  <si>
    <t>m</t>
  </si>
  <si>
    <t>ZM-500A</t>
  </si>
  <si>
    <t>ZM-600A</t>
  </si>
  <si>
    <t>(床)W=400用</t>
    <rPh sb="1" eb="2">
      <t>ユカ</t>
    </rPh>
    <rPh sb="8" eb="9">
      <t>ヨウ</t>
    </rPh>
    <phoneticPr fontId="4"/>
  </si>
  <si>
    <t>(床)W=500用</t>
    <rPh sb="1" eb="2">
      <t>ユカ</t>
    </rPh>
    <rPh sb="8" eb="9">
      <t>ヨウ</t>
    </rPh>
    <phoneticPr fontId="4"/>
  </si>
  <si>
    <t>露出配管用ﾌﾞﾛｯｸ</t>
    <rPh sb="0" eb="2">
      <t>ロシュツ</t>
    </rPh>
    <rPh sb="2" eb="4">
      <t>ハイカン</t>
    </rPh>
    <rPh sb="4" eb="5">
      <t>ヨウ</t>
    </rPh>
    <phoneticPr fontId="59"/>
  </si>
  <si>
    <t>L=150</t>
  </si>
  <si>
    <t>L=300</t>
  </si>
  <si>
    <t>L=450</t>
  </si>
  <si>
    <t>電動機接続材</t>
    <rPh sb="0" eb="3">
      <t>デンドウキ</t>
    </rPh>
    <rPh sb="3" eb="5">
      <t>セツゾク</t>
    </rPh>
    <rPh sb="5" eb="6">
      <t>ザイ</t>
    </rPh>
    <phoneticPr fontId="59"/>
  </si>
  <si>
    <t>F38</t>
  </si>
  <si>
    <t>ﾋﾞﾆｰﾙ被覆あり</t>
  </si>
  <si>
    <t>F50</t>
  </si>
  <si>
    <t>F63</t>
  </si>
  <si>
    <t>F76</t>
  </si>
  <si>
    <t>電動機等結線</t>
    <rPh sb="0" eb="3">
      <t>デンドウキ</t>
    </rPh>
    <rPh sb="3" eb="4">
      <t>ナド</t>
    </rPh>
    <rPh sb="4" eb="6">
      <t>ケッセン</t>
    </rPh>
    <phoneticPr fontId="59"/>
  </si>
  <si>
    <t>7.5KW以下</t>
    <rPh sb="5" eb="7">
      <t>イカ</t>
    </rPh>
    <phoneticPr fontId="59"/>
  </si>
  <si>
    <t>7.5KW超え</t>
    <rPh sb="5" eb="6">
      <t>コ</t>
    </rPh>
    <phoneticPr fontId="59"/>
  </si>
  <si>
    <t>開閉器箱</t>
    <rPh sb="0" eb="3">
      <t>カイヘイキ</t>
    </rPh>
    <rPh sb="3" eb="4">
      <t>バコ</t>
    </rPh>
    <phoneticPr fontId="59"/>
  </si>
  <si>
    <t>屋内露出型</t>
    <rPh sb="0" eb="2">
      <t>オクナイ</t>
    </rPh>
    <rPh sb="2" eb="4">
      <t>ロシュツ</t>
    </rPh>
    <rPh sb="4" eb="5">
      <t>カタ</t>
    </rPh>
    <phoneticPr fontId="59"/>
  </si>
  <si>
    <t>面</t>
    <rPh sb="0" eb="1">
      <t>メン</t>
    </rPh>
    <phoneticPr fontId="59"/>
  </si>
  <si>
    <t>代価-9</t>
  </si>
  <si>
    <t>3.5sq-4C</t>
    <phoneticPr fontId="4"/>
  </si>
  <si>
    <t>EM-CEｹｰﾌﾞﾙ</t>
    <phoneticPr fontId="4"/>
  </si>
  <si>
    <t>8sq-3C</t>
    <phoneticPr fontId="4"/>
  </si>
  <si>
    <t>ねじなし電線管</t>
    <rPh sb="4" eb="7">
      <t>デンセンカン</t>
    </rPh>
    <phoneticPr fontId="4"/>
  </si>
  <si>
    <t>E25</t>
    <phoneticPr fontId="4"/>
  </si>
  <si>
    <t>E31</t>
    <phoneticPr fontId="4"/>
  </si>
  <si>
    <t>SS200×200×100</t>
  </si>
  <si>
    <r>
      <t>0.16m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</si>
  <si>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太陽光発電設備工事</t>
    <rPh sb="0" eb="3">
      <t>タイヨウコウ</t>
    </rPh>
    <rPh sb="3" eb="5">
      <t>ハツデン</t>
    </rPh>
    <rPh sb="5" eb="7">
      <t>セツビ</t>
    </rPh>
    <rPh sb="7" eb="9">
      <t>コウジ</t>
    </rPh>
    <phoneticPr fontId="4"/>
  </si>
  <si>
    <t>5.5sq-2C</t>
    <phoneticPr fontId="4"/>
  </si>
  <si>
    <t>22sq-2C</t>
    <phoneticPr fontId="4"/>
  </si>
  <si>
    <t>38sq-2C</t>
    <phoneticPr fontId="4"/>
  </si>
  <si>
    <t>60sq-2C</t>
    <phoneticPr fontId="4"/>
  </si>
  <si>
    <t>EM-KPEESｹｰﾌﾞﾙ</t>
    <phoneticPr fontId="4"/>
  </si>
  <si>
    <t>1.25sq-2P</t>
    <phoneticPr fontId="4"/>
  </si>
  <si>
    <t>UPS/蓄電用開閉器</t>
    <rPh sb="4" eb="10">
      <t>チクデンヨウカイヘイキ</t>
    </rPh>
    <phoneticPr fontId="59"/>
  </si>
  <si>
    <t>(ﾘﾁｳﾑｲｵﾝ蓄電池･ﾃﾞｰﾀ計測装置共)</t>
    <rPh sb="8" eb="11">
      <t>チクデンチ</t>
    </rPh>
    <rPh sb="16" eb="18">
      <t>ケイソク</t>
    </rPh>
    <rPh sb="18" eb="20">
      <t>ソウチ</t>
    </rPh>
    <rPh sb="20" eb="21">
      <t>トモ</t>
    </rPh>
    <phoneticPr fontId="4"/>
  </si>
  <si>
    <t>既存移設再使用</t>
    <rPh sb="0" eb="2">
      <t>キゾン</t>
    </rPh>
    <rPh sb="2" eb="7">
      <t>イセツサイシヨウ</t>
    </rPh>
    <phoneticPr fontId="59"/>
  </si>
  <si>
    <t>代価-18</t>
  </si>
  <si>
    <t>機器搬入費</t>
    <rPh sb="0" eb="2">
      <t>キキ</t>
    </rPh>
    <rPh sb="2" eb="5">
      <t>ハンニュウヒ</t>
    </rPh>
    <phoneticPr fontId="4"/>
  </si>
  <si>
    <t>代価-39</t>
  </si>
  <si>
    <t>太陽光幹線分岐盤</t>
    <rPh sb="0" eb="3">
      <t>タイヨウコウ</t>
    </rPh>
    <rPh sb="3" eb="8">
      <t>カンセンブンキバン</t>
    </rPh>
    <phoneticPr fontId="59"/>
  </si>
  <si>
    <t>受変電設備工事</t>
    <rPh sb="0" eb="3">
      <t>ジュヘンデン</t>
    </rPh>
    <rPh sb="3" eb="5">
      <t>セツビ</t>
    </rPh>
    <rPh sb="5" eb="7">
      <t>コウジ</t>
    </rPh>
    <phoneticPr fontId="4"/>
  </si>
  <si>
    <t>屋外ｷｭｰﾋﾞｸﾙ</t>
    <rPh sb="0" eb="2">
      <t>オクガイ</t>
    </rPh>
    <phoneticPr fontId="60"/>
  </si>
  <si>
    <t>高圧受電盤</t>
    <rPh sb="0" eb="2">
      <t>コウアツ</t>
    </rPh>
    <rPh sb="2" eb="4">
      <t>ジュデン</t>
    </rPh>
    <rPh sb="4" eb="5">
      <t>バン</t>
    </rPh>
    <phoneticPr fontId="60"/>
  </si>
  <si>
    <t>低圧動力配電盤</t>
    <rPh sb="0" eb="2">
      <t>テイアツ</t>
    </rPh>
    <rPh sb="2" eb="4">
      <t>ドウリョク</t>
    </rPh>
    <rPh sb="4" eb="6">
      <t>ハイデン</t>
    </rPh>
    <rPh sb="6" eb="7">
      <t>バン</t>
    </rPh>
    <phoneticPr fontId="60"/>
  </si>
  <si>
    <t>低圧NO.1電灯配電盤</t>
    <rPh sb="0" eb="2">
      <t>テイアツ</t>
    </rPh>
    <rPh sb="6" eb="8">
      <t>デントウ</t>
    </rPh>
    <rPh sb="8" eb="10">
      <t>ハイデン</t>
    </rPh>
    <rPh sb="10" eb="11">
      <t>バン</t>
    </rPh>
    <phoneticPr fontId="60"/>
  </si>
  <si>
    <t>低圧NO.2電灯配電盤</t>
    <rPh sb="0" eb="2">
      <t>テイアツ</t>
    </rPh>
    <rPh sb="6" eb="8">
      <t>デントウ</t>
    </rPh>
    <rPh sb="8" eb="10">
      <t>ハイデン</t>
    </rPh>
    <rPh sb="10" eb="11">
      <t>バン</t>
    </rPh>
    <phoneticPr fontId="60"/>
  </si>
  <si>
    <t>変圧器</t>
    <rPh sb="0" eb="3">
      <t>ヘンアツキ</t>
    </rPh>
    <phoneticPr fontId="60"/>
  </si>
  <si>
    <t>3φ200KVA</t>
  </si>
  <si>
    <t>油入型</t>
    <rPh sb="0" eb="1">
      <t>アブラ</t>
    </rPh>
    <rPh sb="1" eb="2">
      <t>イ</t>
    </rPh>
    <rPh sb="2" eb="3">
      <t>カタ</t>
    </rPh>
    <phoneticPr fontId="60"/>
  </si>
  <si>
    <t>台</t>
    <rPh sb="0" eb="1">
      <t>ダイ</t>
    </rPh>
    <phoneticPr fontId="59"/>
  </si>
  <si>
    <t>6.6KV/210V</t>
  </si>
  <si>
    <t>1φ 75KVA</t>
  </si>
  <si>
    <t>6.6KV/210V-100V</t>
  </si>
  <si>
    <t>低圧進相ｺﾝﾃﾞﾝｻ設備</t>
    <rPh sb="0" eb="2">
      <t>テイアツ</t>
    </rPh>
    <rPh sb="2" eb="3">
      <t>シン</t>
    </rPh>
    <rPh sb="3" eb="4">
      <t>ソウ</t>
    </rPh>
    <rPh sb="10" eb="12">
      <t>セツビ</t>
    </rPh>
    <phoneticPr fontId="60"/>
  </si>
  <si>
    <t>3φ20Kvar×1群</t>
    <rPh sb="10" eb="11">
      <t>グン</t>
    </rPh>
    <phoneticPr fontId="60"/>
  </si>
  <si>
    <t>盤内収納型</t>
    <rPh sb="0" eb="1">
      <t>バン</t>
    </rPh>
    <rPh sb="1" eb="2">
      <t>ナイ</t>
    </rPh>
    <rPh sb="2" eb="4">
      <t>シュウノウ</t>
    </rPh>
    <rPh sb="4" eb="5">
      <t>カタ</t>
    </rPh>
    <phoneticPr fontId="59"/>
  </si>
  <si>
    <t>基</t>
    <rPh sb="0" eb="1">
      <t>キ</t>
    </rPh>
    <phoneticPr fontId="59"/>
  </si>
  <si>
    <t>ｵｲﾙﾚｽﾀｲﾌﾟ</t>
  </si>
  <si>
    <t>E(A,D)</t>
  </si>
  <si>
    <t>14φ×1500L-3連2組</t>
  </si>
  <si>
    <t>E(B)</t>
  </si>
  <si>
    <t>10φ×1500L×2</t>
  </si>
  <si>
    <t>E(O)</t>
  </si>
  <si>
    <t>機器搬入費</t>
    <rPh sb="0" eb="1">
      <t>キキ</t>
    </rPh>
    <rPh sb="1" eb="4">
      <t>ハンニュウヒ</t>
    </rPh>
    <phoneticPr fontId="4"/>
  </si>
  <si>
    <t>代価-40</t>
  </si>
  <si>
    <t>構内情報通信網設備工事</t>
    <rPh sb="0" eb="11">
      <t>コウナイジョウホウツウシンモウセツビコウジ</t>
    </rPh>
    <phoneticPr fontId="4"/>
  </si>
  <si>
    <t>EM-UTPｹｰﾌﾞﾙ(CAT6)</t>
  </si>
  <si>
    <t>0.5mm-4P</t>
    <phoneticPr fontId="4"/>
  </si>
  <si>
    <t>EM-TIEFｹｰﾌﾞﾙ</t>
    <phoneticPr fontId="4"/>
  </si>
  <si>
    <t>0.65mm-2C</t>
    <phoneticPr fontId="4"/>
  </si>
  <si>
    <t>SS150×150×100</t>
  </si>
  <si>
    <r>
      <t>0.105m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</si>
  <si>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壁付ﾓｼﾞｭﾗｰｼﾞｬｯｸ</t>
    <rPh sb="0" eb="2">
      <t>カベツ</t>
    </rPh>
    <phoneticPr fontId="4"/>
  </si>
  <si>
    <t>8極8芯</t>
    <rPh sb="0" eb="1">
      <t>キョク</t>
    </rPh>
    <rPh sb="2" eb="3">
      <t>シン</t>
    </rPh>
    <phoneticPr fontId="4"/>
  </si>
  <si>
    <t>CAT6A</t>
  </si>
  <si>
    <t>床付ﾓｼﾞｭﾗｰｼﾞｬｯｸ</t>
    <rPh sb="0" eb="1">
      <t>ユカ</t>
    </rPh>
    <rPh sb="1" eb="2">
      <t>ツキ</t>
    </rPh>
    <phoneticPr fontId="4"/>
  </si>
  <si>
    <t>OAﾌﾛｱ用ﾓｼﾞｭﾗｰｼﾞｬｯｸ</t>
    <rPh sb="5" eb="6">
      <t>ヨウ</t>
    </rPh>
    <phoneticPr fontId="4"/>
  </si>
  <si>
    <t>構内交換設備工事</t>
    <rPh sb="0" eb="2">
      <t>コウナイ</t>
    </rPh>
    <rPh sb="2" eb="4">
      <t>コウカン</t>
    </rPh>
    <rPh sb="4" eb="6">
      <t>セツビ</t>
    </rPh>
    <rPh sb="6" eb="8">
      <t>コウジ</t>
    </rPh>
    <phoneticPr fontId="4"/>
  </si>
  <si>
    <t>EM-EBTｹｰﾌﾞﾙ</t>
    <phoneticPr fontId="4"/>
  </si>
  <si>
    <t>0.5mm-10P</t>
    <phoneticPr fontId="4"/>
  </si>
  <si>
    <t>PF22</t>
    <phoneticPr fontId="4"/>
  </si>
  <si>
    <t>6極4芯</t>
    <rPh sb="0" eb="1">
      <t>キョク</t>
    </rPh>
    <rPh sb="2" eb="3">
      <t>シン</t>
    </rPh>
    <phoneticPr fontId="4"/>
  </si>
  <si>
    <t>代価-11</t>
  </si>
  <si>
    <t>一般電話機</t>
    <rPh sb="0" eb="2">
      <t>イッパン</t>
    </rPh>
    <rPh sb="2" eb="5">
      <t>デンワキ</t>
    </rPh>
    <phoneticPr fontId="4"/>
  </si>
  <si>
    <t>多機能電話機</t>
    <rPh sb="0" eb="3">
      <t>タキノウ</t>
    </rPh>
    <rPh sb="3" eb="6">
      <t>デンワキ</t>
    </rPh>
    <phoneticPr fontId="4"/>
  </si>
  <si>
    <t>ﾃﾞｼﾞﾀﾙﾎﾞﾀﾝ主装置</t>
    <rPh sb="10" eb="13">
      <t>シュソウチ</t>
    </rPh>
    <phoneticPr fontId="4"/>
  </si>
  <si>
    <t>架</t>
    <rPh sb="0" eb="1">
      <t>カ</t>
    </rPh>
    <phoneticPr fontId="4"/>
  </si>
  <si>
    <t>７</t>
    <phoneticPr fontId="4"/>
  </si>
  <si>
    <t>情報表示設備工事</t>
    <rPh sb="0" eb="1">
      <t>ジョウホウ</t>
    </rPh>
    <rPh sb="1" eb="3">
      <t>ヒョウジ</t>
    </rPh>
    <rPh sb="3" eb="5">
      <t>セツビ</t>
    </rPh>
    <rPh sb="5" eb="7">
      <t>コウジ</t>
    </rPh>
    <phoneticPr fontId="4"/>
  </si>
  <si>
    <t>EM-AEｹｰﾌﾞﾙ</t>
    <phoneticPr fontId="4"/>
  </si>
  <si>
    <t>0.9mm-2C</t>
    <phoneticPr fontId="4"/>
  </si>
  <si>
    <t>代価-1</t>
  </si>
  <si>
    <t>0.9mm-5P</t>
    <phoneticPr fontId="4"/>
  </si>
  <si>
    <t>ﾊﾟﾈﾙ型親時計</t>
    <rPh sb="4" eb="5">
      <t>ガタ</t>
    </rPh>
    <rPh sb="5" eb="6">
      <t>オヤ</t>
    </rPh>
    <rPh sb="6" eb="8">
      <t>トケイ</t>
    </rPh>
    <phoneticPr fontId="4"/>
  </si>
  <si>
    <t>2回線</t>
    <rPh sb="1" eb="3">
      <t>カイセン</t>
    </rPh>
    <phoneticPr fontId="4"/>
  </si>
  <si>
    <t>複合防災盤内</t>
    <rPh sb="0" eb="2">
      <t>フクゴウ</t>
    </rPh>
    <rPh sb="2" eb="5">
      <t>ボウサイバン</t>
    </rPh>
    <rPh sb="5" eb="6">
      <t>ナイ</t>
    </rPh>
    <phoneticPr fontId="4"/>
  </si>
  <si>
    <t>壁掛型子時計</t>
    <rPh sb="0" eb="2">
      <t>カベカ</t>
    </rPh>
    <rPh sb="2" eb="3">
      <t>ガタ</t>
    </rPh>
    <rPh sb="3" eb="4">
      <t>コ</t>
    </rPh>
    <rPh sb="4" eb="6">
      <t>トケイ</t>
    </rPh>
    <phoneticPr fontId="4"/>
  </si>
  <si>
    <t>B</t>
  </si>
  <si>
    <t>８</t>
    <phoneticPr fontId="4"/>
  </si>
  <si>
    <t>音響設備工事</t>
    <rPh sb="0" eb="2">
      <t>オンキョウ</t>
    </rPh>
    <rPh sb="2" eb="4">
      <t>セツビ</t>
    </rPh>
    <rPh sb="4" eb="6">
      <t>コウジ</t>
    </rPh>
    <phoneticPr fontId="4"/>
  </si>
  <si>
    <t>EM-音響ｹｰﾌﾞﾙ</t>
    <rPh sb="2" eb="4">
      <t>オンキョウ</t>
    </rPh>
    <phoneticPr fontId="4"/>
  </si>
  <si>
    <t>4S6-EM</t>
    <phoneticPr fontId="4"/>
  </si>
  <si>
    <t>ﾜｺﾞﾝｱﾝﾌﾟ</t>
  </si>
  <si>
    <t>木製ﾜｺﾞﾝ</t>
    <rPh sb="0" eb="1">
      <t>モクセイ</t>
    </rPh>
    <phoneticPr fontId="4"/>
  </si>
  <si>
    <t>外部入力ﾊﾟﾈﾙ</t>
    <rPh sb="0" eb="2">
      <t>ガイブ</t>
    </rPh>
    <rPh sb="2" eb="4">
      <t>ニュウリョク</t>
    </rPh>
    <phoneticPr fontId="4"/>
  </si>
  <si>
    <t>ｽﾃﾚｵﾐｷｻｰ</t>
  </si>
  <si>
    <t>ｿﾘｯﾄﾞｽﾃｰﾄ</t>
  </si>
  <si>
    <t>CDﾚｺｰﾀﾞｰ</t>
  </si>
  <si>
    <t>ﾃﾞｭｱﾙｲｺﾗｲｻﾞｰ</t>
    <phoneticPr fontId="4"/>
  </si>
  <si>
    <t>ﾊﾟﾜｰｱﾝﾌﾟ(80W+80W)</t>
  </si>
  <si>
    <t>引出しﾊﾟﾈﾙ</t>
    <rPh sb="0" eb="2">
      <t>ヒキダシ</t>
    </rPh>
    <phoneticPr fontId="4"/>
  </si>
  <si>
    <t>主電源ﾊﾟﾈﾙ</t>
    <rPh sb="0" eb="3">
      <t>シュデンゲン</t>
    </rPh>
    <phoneticPr fontId="4"/>
  </si>
  <si>
    <t>ﾜｺﾞﾝ接続ﾌﾟﾚｰﾄ</t>
    <rPh sb="4" eb="6">
      <t>セツゾク</t>
    </rPh>
    <phoneticPr fontId="4"/>
  </si>
  <si>
    <t>ﾒｲﾝｽﾋﾟｰｶｰ</t>
  </si>
  <si>
    <t>取付金具共</t>
    <rPh sb="0" eb="1">
      <t>トリツケ</t>
    </rPh>
    <rPh sb="1" eb="3">
      <t>カナグ</t>
    </rPh>
    <rPh sb="3" eb="4">
      <t>トモ</t>
    </rPh>
    <phoneticPr fontId="4"/>
  </si>
  <si>
    <t>ﾀﾞｲﾅﾐｯｸﾏｲｸ</t>
  </si>
  <si>
    <t>本</t>
    <rPh sb="0" eb="1">
      <t>ホン</t>
    </rPh>
    <phoneticPr fontId="4"/>
  </si>
  <si>
    <t>見積-5</t>
  </si>
  <si>
    <t>卓上ﾏｲｸｽﾀﾝﾄﾞ</t>
    <rPh sb="0" eb="2">
      <t>タクジョウ</t>
    </rPh>
    <phoneticPr fontId="4"/>
  </si>
  <si>
    <t>床上型ﾏｲｸｽﾀﾝﾄﾞ</t>
    <rPh sb="0" eb="1">
      <t>ユカ</t>
    </rPh>
    <rPh sb="1" eb="2">
      <t>ウエ</t>
    </rPh>
    <rPh sb="2" eb="3">
      <t>ガタ</t>
    </rPh>
    <phoneticPr fontId="4"/>
  </si>
  <si>
    <t>９</t>
    <phoneticPr fontId="4"/>
  </si>
  <si>
    <t>拡声設備工事</t>
    <rPh sb="0" eb="2">
      <t>カクセイ</t>
    </rPh>
    <rPh sb="2" eb="4">
      <t>セツビ</t>
    </rPh>
    <rPh sb="4" eb="6">
      <t>コウジ</t>
    </rPh>
    <phoneticPr fontId="4"/>
  </si>
  <si>
    <t>1.2mm-2C</t>
    <phoneticPr fontId="4"/>
  </si>
  <si>
    <t>1.2mm-3C</t>
  </si>
  <si>
    <t>1.2mm-3P</t>
    <phoneticPr fontId="4"/>
  </si>
  <si>
    <t>1.2mm-5P</t>
    <phoneticPr fontId="4"/>
  </si>
  <si>
    <t>1.2mm-10P</t>
    <phoneticPr fontId="4"/>
  </si>
  <si>
    <t>1.2mm-15P</t>
    <phoneticPr fontId="4"/>
  </si>
  <si>
    <t>EM-CPEEｹｰﾌﾞﾙ</t>
    <phoneticPr fontId="4"/>
  </si>
  <si>
    <t>EM-MEESｹｰﾌﾞﾙ</t>
    <phoneticPr fontId="4"/>
  </si>
  <si>
    <t>0.75mm-2C</t>
    <phoneticPr fontId="4"/>
  </si>
  <si>
    <t>EM-同軸ｹｰﾌﾞﾙ</t>
    <rPh sb="3" eb="5">
      <t>ドウジク</t>
    </rPh>
    <phoneticPr fontId="4"/>
  </si>
  <si>
    <t>EM-5C-FB</t>
    <phoneticPr fontId="4"/>
  </si>
  <si>
    <t>大型54</t>
    <rPh sb="0" eb="1">
      <t>オオガタ</t>
    </rPh>
    <phoneticPr fontId="4"/>
  </si>
  <si>
    <t>1元ﾃﾞｽｸ型放送設備</t>
    <rPh sb="1" eb="2">
      <t>ゲン</t>
    </rPh>
    <rPh sb="6" eb="7">
      <t>ガタ</t>
    </rPh>
    <rPh sb="7" eb="9">
      <t>ホウソウ</t>
    </rPh>
    <rPh sb="9" eb="11">
      <t>セツビ</t>
    </rPh>
    <phoneticPr fontId="4"/>
  </si>
  <si>
    <t>操作卓、ﾃﾞｽｸ型袖卓×2</t>
    <rPh sb="0" eb="2">
      <t>ソウサタク</t>
    </rPh>
    <rPh sb="7" eb="8">
      <t>ガタ</t>
    </rPh>
    <rPh sb="8" eb="9">
      <t>ソデ</t>
    </rPh>
    <rPh sb="9" eb="10">
      <t>タク</t>
    </rPh>
    <phoneticPr fontId="4"/>
  </si>
  <si>
    <t>ﾃﾞｼﾞﾀﾙｱﾝﾌﾟ(240W)</t>
  </si>
  <si>
    <t>ﾃﾞｽｸ用出力制御部(10局)</t>
    <rPh sb="3" eb="4">
      <t>ヨウ</t>
    </rPh>
    <rPh sb="4" eb="6">
      <t>シュツリョク</t>
    </rPh>
    <rPh sb="6" eb="9">
      <t>セイギョブ</t>
    </rPh>
    <rPh sb="12" eb="13">
      <t>キョク</t>
    </rPh>
    <phoneticPr fontId="4"/>
  </si>
  <si>
    <t>ﾜｲﾔﾚｽﾁｭｰﾅｰ(2波)</t>
    <rPh sb="12" eb="13">
      <t>ハ</t>
    </rPh>
    <phoneticPr fontId="4"/>
  </si>
  <si>
    <t>ﾒﾛﾃﾞｨｽｸ</t>
  </si>
  <si>
    <t>ｱｯﾃﾈｰﾀｰﾊﾟﾈﾙ</t>
  </si>
  <si>
    <t>ﾘﾓｰﾄﾏｲｸI/F</t>
  </si>
  <si>
    <t>SD/USB対応CDﾌﾟﾚｰﾔｰ</t>
    <rPh sb="6" eb="8">
      <t>タイオウ</t>
    </rPh>
    <phoneticPr fontId="4"/>
  </si>
  <si>
    <t>卓上ﾘﾓｰﾄﾏｲｸ</t>
    <rPh sb="0" eb="2">
      <t>タクジョウ</t>
    </rPh>
    <phoneticPr fontId="4"/>
  </si>
  <si>
    <t>職員室</t>
    <rPh sb="0" eb="3">
      <t>ショクインシツ</t>
    </rPh>
    <phoneticPr fontId="4"/>
  </si>
  <si>
    <t>木製型掛型ｽﾋﾟｰｶｰ</t>
    <rPh sb="0" eb="2">
      <t>モクセイ</t>
    </rPh>
    <rPh sb="2" eb="3">
      <t>ガタ</t>
    </rPh>
    <rPh sb="3" eb="4">
      <t>カ</t>
    </rPh>
    <rPh sb="4" eb="5">
      <t>ガタ</t>
    </rPh>
    <phoneticPr fontId="4"/>
  </si>
  <si>
    <t>天井埋込型ｽﾋﾟｰｶｰ</t>
    <rPh sb="0" eb="2">
      <t>テンジョウ</t>
    </rPh>
    <rPh sb="2" eb="5">
      <t>ウメコミガタ</t>
    </rPh>
    <phoneticPr fontId="4"/>
  </si>
  <si>
    <t>ATT付</t>
    <rPh sb="2" eb="3">
      <t>ツ</t>
    </rPh>
    <phoneticPr fontId="4"/>
  </si>
  <si>
    <t>ﾎｰﾝｽﾋﾟｰｶｰ</t>
  </si>
  <si>
    <t>30W</t>
    <phoneticPr fontId="4"/>
  </si>
  <si>
    <t>ｱｯﾃﾈｰﾀｰ</t>
  </si>
  <si>
    <t>ﾚﾋﾟｰﾀｰ盤</t>
    <rPh sb="6" eb="7">
      <t>バン</t>
    </rPh>
    <phoneticPr fontId="4"/>
  </si>
  <si>
    <t>壁取付用ﾜｲﾔﾚｽｱﾝﾃﾅ</t>
    <rPh sb="0" eb="1">
      <t>カベ</t>
    </rPh>
    <rPh sb="1" eb="3">
      <t>トリツケ</t>
    </rPh>
    <rPh sb="3" eb="4">
      <t>ヨウ</t>
    </rPh>
    <phoneticPr fontId="4"/>
  </si>
  <si>
    <t>移動用PAｱﾝﾌﾟ</t>
    <rPh sb="0" eb="3">
      <t>イドウヨウ</t>
    </rPh>
    <phoneticPr fontId="4"/>
  </si>
  <si>
    <t>120W(4Ω)×2</t>
  </si>
  <si>
    <t>Bluetooth対応</t>
    <rPh sb="8" eb="10">
      <t>タイオウ</t>
    </rPh>
    <phoneticPr fontId="4"/>
  </si>
  <si>
    <t>ﾜｲﾔﾚｽﾊﾝﾄﾞﾏｲｸ</t>
    <phoneticPr fontId="4"/>
  </si>
  <si>
    <t>ﾊﾝﾄﾞ型</t>
    <rPh sb="3" eb="4">
      <t>ガタ</t>
    </rPh>
    <phoneticPr fontId="4"/>
  </si>
  <si>
    <t>見積-3</t>
  </si>
  <si>
    <t>端子盤</t>
    <rPh sb="0" eb="3">
      <t>タンシバン</t>
    </rPh>
    <phoneticPr fontId="4"/>
  </si>
  <si>
    <t>1T-1</t>
  </si>
  <si>
    <t>1T-2</t>
  </si>
  <si>
    <t>2T-1</t>
  </si>
  <si>
    <t>2T-2</t>
  </si>
  <si>
    <t>3T-1</t>
  </si>
  <si>
    <t>3T-2</t>
  </si>
  <si>
    <t>T-B</t>
    <phoneticPr fontId="4"/>
  </si>
  <si>
    <t>誘導支援設備工事</t>
    <rPh sb="0" eb="1">
      <t>ユウドウ</t>
    </rPh>
    <rPh sb="1" eb="3">
      <t>シエン</t>
    </rPh>
    <rPh sb="3" eb="5">
      <t>セツビ</t>
    </rPh>
    <rPh sb="5" eb="7">
      <t>コウジ</t>
    </rPh>
    <phoneticPr fontId="4"/>
  </si>
  <si>
    <t>0.9mm-3C</t>
  </si>
  <si>
    <t>ｶﾒﾗ付玄関子機</t>
    <rPh sb="3" eb="4">
      <t>ツ</t>
    </rPh>
    <rPh sb="4" eb="6">
      <t>ゲンカン</t>
    </rPh>
    <rPh sb="6" eb="8">
      <t>コキ</t>
    </rPh>
    <phoneticPr fontId="4"/>
  </si>
  <si>
    <t>ﾓﾆﾀｰ付子機</t>
    <rPh sb="4" eb="5">
      <t>ツ</t>
    </rPh>
    <rPh sb="5" eb="7">
      <t>コキ</t>
    </rPh>
    <phoneticPr fontId="4"/>
  </si>
  <si>
    <t>ﾓﾆﾀｰ付親機</t>
    <rPh sb="4" eb="5">
      <t>ツ</t>
    </rPh>
    <rPh sb="5" eb="7">
      <t>オヤキ</t>
    </rPh>
    <phoneticPr fontId="4"/>
  </si>
  <si>
    <t>呼出表示器</t>
    <rPh sb="0" eb="2">
      <t>ヨビダ</t>
    </rPh>
    <rPh sb="2" eb="5">
      <t>ヒョウジキ</t>
    </rPh>
    <phoneticPr fontId="4"/>
  </si>
  <si>
    <t>3窓用</t>
    <rPh sb="0" eb="1">
      <t>マド</t>
    </rPh>
    <rPh sb="1" eb="2">
      <t>ヨウ</t>
    </rPh>
    <phoneticPr fontId="4"/>
  </si>
  <si>
    <t>呼出ﾎﾞﾀﾝ</t>
    <rPh sb="0" eb="1">
      <t>ヨビダ</t>
    </rPh>
    <phoneticPr fontId="4"/>
  </si>
  <si>
    <t>引きひも付</t>
    <rPh sb="0" eb="1">
      <t>ヒ</t>
    </rPh>
    <rPh sb="4" eb="5">
      <t>ツ</t>
    </rPh>
    <phoneticPr fontId="4"/>
  </si>
  <si>
    <t>ﾘﾓｰﾄﾏｲｸ</t>
  </si>
  <si>
    <t>廊下灯</t>
    <rPh sb="0" eb="3">
      <t>ロウカトウ</t>
    </rPh>
    <phoneticPr fontId="4"/>
  </si>
  <si>
    <t>１１</t>
    <phoneticPr fontId="4"/>
  </si>
  <si>
    <t>ﾃﾚﾋﾞ受信設備工事</t>
    <rPh sb="3" eb="5">
      <t>ジュシン</t>
    </rPh>
    <rPh sb="5" eb="7">
      <t>セツビ</t>
    </rPh>
    <rPh sb="7" eb="9">
      <t>コウジ</t>
    </rPh>
    <phoneticPr fontId="4"/>
  </si>
  <si>
    <t>EM-7C-FB</t>
    <phoneticPr fontId="4"/>
  </si>
  <si>
    <t>ﾌﾟﾙﾎﾞｯｸｽ</t>
    <phoneticPr fontId="4"/>
  </si>
  <si>
    <t>SS150×150×100</t>
    <phoneticPr fontId="4"/>
  </si>
  <si>
    <r>
      <t>0.105ｍ</t>
    </r>
    <r>
      <rPr>
        <vertAlign val="superscript"/>
        <sz val="10"/>
        <rFont val="ＭＳ ゴシック"/>
        <family val="3"/>
        <charset val="128"/>
      </rPr>
      <t>２</t>
    </r>
    <phoneticPr fontId="4"/>
  </si>
  <si>
    <t>ﾃﾚﾋﾞ端子</t>
    <rPh sb="4" eb="6">
      <t>タンシ</t>
    </rPh>
    <phoneticPr fontId="4"/>
  </si>
  <si>
    <t>BL　SH-7F</t>
  </si>
  <si>
    <t>防雨入線ｶﾊﾞｰ</t>
  </si>
  <si>
    <t>ｱﾝﾃﾅ</t>
  </si>
  <si>
    <t>AMﾎｲｯﾌﾟ</t>
  </si>
  <si>
    <t>(SUS)</t>
  </si>
  <si>
    <t>AU-2</t>
  </si>
  <si>
    <t>(20素子)</t>
  </si>
  <si>
    <t>FM</t>
  </si>
  <si>
    <t>(5素子･SUS)</t>
  </si>
  <si>
    <t>ｱﾝﾃﾅﾏｽﾄ</t>
  </si>
  <si>
    <t>(壁面取付形A=4,000)</t>
  </si>
  <si>
    <t>増幅器</t>
  </si>
  <si>
    <t>CS･BS･UF-1W</t>
  </si>
  <si>
    <t>分配器</t>
  </si>
  <si>
    <t>CS-D2W</t>
  </si>
  <si>
    <t>総合調整費</t>
  </si>
  <si>
    <t>１２</t>
    <phoneticPr fontId="4"/>
  </si>
  <si>
    <t>防犯ｶﾒﾗ設備工事</t>
    <rPh sb="0" eb="2">
      <t>ボウハン</t>
    </rPh>
    <rPh sb="4" eb="8">
      <t>セツビコウジ</t>
    </rPh>
    <phoneticPr fontId="4"/>
  </si>
  <si>
    <t>EM-STPｹｰﾌﾞﾙ</t>
    <phoneticPr fontId="4"/>
  </si>
  <si>
    <t>ﾄﾞｰﾑ型赤外AHDｶﾒﾗ</t>
    <rPh sb="4" eb="5">
      <t>ガタ</t>
    </rPh>
    <rPh sb="5" eb="7">
      <t>セキガイ</t>
    </rPh>
    <phoneticPr fontId="4"/>
  </si>
  <si>
    <t>屋外赤外AHDｶﾒﾗ</t>
    <rPh sb="0" eb="2">
      <t>オクガイ</t>
    </rPh>
    <rPh sb="2" eb="4">
      <t>セキガイ</t>
    </rPh>
    <phoneticPr fontId="4"/>
  </si>
  <si>
    <t>ITV機器</t>
    <rPh sb="3" eb="5">
      <t>キキ</t>
    </rPh>
    <phoneticPr fontId="4"/>
  </si>
  <si>
    <t>防災盤組込</t>
    <rPh sb="0" eb="2">
      <t>ボウサイバン</t>
    </rPh>
    <rPh sb="2" eb="4">
      <t>クミコミ</t>
    </rPh>
    <phoneticPr fontId="4"/>
  </si>
  <si>
    <t>50型液晶ﾓﾆﾀｰ</t>
    <rPh sb="2" eb="3">
      <t>ガタ</t>
    </rPh>
    <rPh sb="3" eb="5">
      <t>エキショウ</t>
    </rPh>
    <phoneticPr fontId="4"/>
  </si>
  <si>
    <t>HDMI延長受信機･天吊り金具共</t>
    <rPh sb="4" eb="6">
      <t>エンチョウ</t>
    </rPh>
    <rPh sb="6" eb="9">
      <t>ジュシンキ</t>
    </rPh>
    <rPh sb="10" eb="11">
      <t>テン</t>
    </rPh>
    <rPh sb="11" eb="12">
      <t>ツ</t>
    </rPh>
    <rPh sb="13" eb="15">
      <t>カナグ</t>
    </rPh>
    <rPh sb="15" eb="16">
      <t>トモ</t>
    </rPh>
    <phoneticPr fontId="4"/>
  </si>
  <si>
    <t>見積-16</t>
  </si>
  <si>
    <t>１３</t>
    <phoneticPr fontId="4"/>
  </si>
  <si>
    <t>防犯設備工事</t>
    <rPh sb="0" eb="2">
      <t>ボウハン</t>
    </rPh>
    <rPh sb="2" eb="4">
      <t>セツビ</t>
    </rPh>
    <rPh sb="4" eb="6">
      <t>コウジ</t>
    </rPh>
    <phoneticPr fontId="4"/>
  </si>
  <si>
    <t>導入線(環境配慮型)</t>
    <rPh sb="0" eb="3">
      <t>ドウニュウセン</t>
    </rPh>
    <rPh sb="4" eb="6">
      <t>カンキョウ</t>
    </rPh>
    <rPh sb="6" eb="9">
      <t>ハイリョガタ</t>
    </rPh>
    <phoneticPr fontId="4"/>
  </si>
  <si>
    <t>EM-1.2mm</t>
    <phoneticPr fontId="4"/>
  </si>
  <si>
    <t>5個用</t>
    <rPh sb="0" eb="2">
      <t>コヨウ</t>
    </rPh>
    <phoneticPr fontId="4"/>
  </si>
  <si>
    <t>ｶﾊﾞｰﾌﾟﾚｰﾄ(金属製)</t>
    <rPh sb="10" eb="13">
      <t>キンゾクセイ</t>
    </rPh>
    <phoneticPr fontId="4"/>
  </si>
  <si>
    <t>角型1連</t>
    <rPh sb="0" eb="2">
      <t>カクガタ</t>
    </rPh>
    <rPh sb="3" eb="4">
      <t>レン</t>
    </rPh>
    <phoneticPr fontId="4"/>
  </si>
  <si>
    <t>丸型1連</t>
    <rPh sb="0" eb="2">
      <t>マルガタ</t>
    </rPh>
    <rPh sb="3" eb="4">
      <t>レン</t>
    </rPh>
    <phoneticPr fontId="4"/>
  </si>
  <si>
    <t>角型5連用</t>
    <rPh sb="0" eb="2">
      <t>カクガタ</t>
    </rPh>
    <rPh sb="2" eb="4">
      <t>レンヨウ</t>
    </rPh>
    <phoneticPr fontId="4"/>
  </si>
  <si>
    <t>0.105ｍ２</t>
  </si>
  <si>
    <t>建積-5</t>
  </si>
  <si>
    <t>自動火災報知設備工事</t>
    <rPh sb="0" eb="2">
      <t>ジドウ</t>
    </rPh>
    <rPh sb="2" eb="4">
      <t>カサイ</t>
    </rPh>
    <rPh sb="4" eb="6">
      <t>ホウチ</t>
    </rPh>
    <rPh sb="6" eb="8">
      <t>セツビ</t>
    </rPh>
    <rPh sb="8" eb="10">
      <t>コウジ</t>
    </rPh>
    <phoneticPr fontId="4"/>
  </si>
  <si>
    <t>0.9mm-4C</t>
    <phoneticPr fontId="4"/>
  </si>
  <si>
    <t>EM-HPｹ-ﾌﾞﾙ</t>
    <phoneticPr fontId="4"/>
  </si>
  <si>
    <t>防災監視盤</t>
    <rPh sb="0" eb="2">
      <t>ボウサイ</t>
    </rPh>
    <rPh sb="2" eb="5">
      <t>カンシバン</t>
    </rPh>
    <phoneticPr fontId="4"/>
  </si>
  <si>
    <t>P型1級30回線</t>
    <rPh sb="0" eb="1">
      <t>ガタ</t>
    </rPh>
    <rPh sb="2" eb="3">
      <t>キュウ</t>
    </rPh>
    <rPh sb="5" eb="7">
      <t>カイセン</t>
    </rPh>
    <phoneticPr fontId="4"/>
  </si>
  <si>
    <t>機器収容箱</t>
    <rPh sb="0" eb="2">
      <t>キキ</t>
    </rPh>
    <rPh sb="2" eb="4">
      <t>シュウヨウ</t>
    </rPh>
    <rPh sb="4" eb="5">
      <t>バコ</t>
    </rPh>
    <phoneticPr fontId="4"/>
  </si>
  <si>
    <t>発信機</t>
    <rPh sb="0" eb="3">
      <t>ハッシンキ</t>
    </rPh>
    <phoneticPr fontId="4"/>
  </si>
  <si>
    <t>P型1級</t>
    <rPh sb="1" eb="2">
      <t>キュウ</t>
    </rPh>
    <phoneticPr fontId="4"/>
  </si>
  <si>
    <t>音響装置</t>
    <rPh sb="0" eb="2">
      <t>オンキョウ</t>
    </rPh>
    <rPh sb="2" eb="4">
      <t>ソウチ</t>
    </rPh>
    <phoneticPr fontId="4"/>
  </si>
  <si>
    <t>ｽﾎﾟｯﾄ型感知器</t>
    <rPh sb="5" eb="6">
      <t>ガタ</t>
    </rPh>
    <rPh sb="6" eb="9">
      <t>カンチキ</t>
    </rPh>
    <phoneticPr fontId="4"/>
  </si>
  <si>
    <t>光電式2種</t>
    <rPh sb="0" eb="2">
      <t>コウデンシキ</t>
    </rPh>
    <rPh sb="3" eb="4">
      <t>シュ</t>
    </rPh>
    <phoneticPr fontId="4"/>
  </si>
  <si>
    <t>側面点検BOX付</t>
    <rPh sb="0" eb="2">
      <t>ソクメン</t>
    </rPh>
    <rPh sb="2" eb="4">
      <t>テンケン</t>
    </rPh>
    <rPh sb="7" eb="8">
      <t>ツ</t>
    </rPh>
    <phoneticPr fontId="4"/>
  </si>
  <si>
    <t>差動式2種</t>
    <rPh sb="0" eb="2">
      <t>サドウシキ</t>
    </rPh>
    <rPh sb="3" eb="4">
      <t>シュ</t>
    </rPh>
    <phoneticPr fontId="4"/>
  </si>
  <si>
    <t>定温式1種</t>
    <rPh sb="0" eb="2">
      <t>テイオンシキ</t>
    </rPh>
    <rPh sb="3" eb="4">
      <t>シュ</t>
    </rPh>
    <phoneticPr fontId="4"/>
  </si>
  <si>
    <t>防水</t>
    <rPh sb="0" eb="2">
      <t>ボウスイ</t>
    </rPh>
    <phoneticPr fontId="4"/>
  </si>
  <si>
    <t>定温式特種</t>
    <rPh sb="0" eb="1">
      <t>テイオンシキ</t>
    </rPh>
    <rPh sb="2" eb="4">
      <t>トクダネ</t>
    </rPh>
    <phoneticPr fontId="4"/>
  </si>
  <si>
    <t>終端抵抗</t>
    <rPh sb="0" eb="4">
      <t>シュウタンテイコウ</t>
    </rPh>
    <phoneticPr fontId="4"/>
  </si>
  <si>
    <t>光電式3種</t>
    <rPh sb="0" eb="2">
      <t>コウデンシキ</t>
    </rPh>
    <rPh sb="3" eb="4">
      <t>シュ</t>
    </rPh>
    <phoneticPr fontId="4"/>
  </si>
  <si>
    <t>自動閉鎖装置</t>
    <rPh sb="0" eb="2">
      <t>ジドウ</t>
    </rPh>
    <rPh sb="2" eb="4">
      <t>ヘイサ</t>
    </rPh>
    <rPh sb="4" eb="6">
      <t>ソウチ</t>
    </rPh>
    <phoneticPr fontId="4"/>
  </si>
  <si>
    <t>防火戸閉鎖用</t>
    <rPh sb="0" eb="2">
      <t>ボウカト</t>
    </rPh>
    <rPh sb="2" eb="4">
      <t>ヘイサ</t>
    </rPh>
    <rPh sb="4" eb="5">
      <t>ヨウ</t>
    </rPh>
    <phoneticPr fontId="4"/>
  </si>
  <si>
    <t>ﾗｯﾁ式</t>
    <rPh sb="3" eb="4">
      <t>シキ</t>
    </rPh>
    <phoneticPr fontId="4"/>
  </si>
  <si>
    <t>防火ｼｬｯﾀｰ用</t>
    <rPh sb="0" eb="1">
      <t>ボウカ</t>
    </rPh>
    <rPh sb="6" eb="7">
      <t>ヨウ</t>
    </rPh>
    <phoneticPr fontId="4"/>
  </si>
  <si>
    <t>ｱｰﾑ式</t>
    <rPh sb="3" eb="4">
      <t>シキ</t>
    </rPh>
    <phoneticPr fontId="4"/>
  </si>
  <si>
    <t>立会検査費</t>
    <rPh sb="0" eb="2">
      <t>タチアイ</t>
    </rPh>
    <rPh sb="2" eb="4">
      <t>ケンサ</t>
    </rPh>
    <rPh sb="4" eb="5">
      <t>ヒ</t>
    </rPh>
    <phoneticPr fontId="4"/>
  </si>
  <si>
    <t>P型1級</t>
    <rPh sb="0" eb="1">
      <t>ガタ</t>
    </rPh>
    <rPh sb="2" eb="3">
      <t>キュウ</t>
    </rPh>
    <rPh sb="3" eb="4">
      <t>キュウ</t>
    </rPh>
    <phoneticPr fontId="4"/>
  </si>
  <si>
    <t>工事</t>
    <rPh sb="0" eb="2">
      <t>コウジ</t>
    </rPh>
    <phoneticPr fontId="4"/>
  </si>
  <si>
    <t>１５</t>
    <phoneticPr fontId="4"/>
  </si>
  <si>
    <t>SS300×300×300</t>
  </si>
  <si>
    <r>
      <t>0.54m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</si>
  <si>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ﾌﾟﾙﾎﾞｯｸｽ　WP-SUS</t>
  </si>
  <si>
    <t>１</t>
    <phoneticPr fontId="4"/>
  </si>
  <si>
    <t>高圧引込設備工事</t>
    <rPh sb="0" eb="2">
      <t>コウアツ</t>
    </rPh>
    <rPh sb="2" eb="4">
      <t>ヒキコミ</t>
    </rPh>
    <rPh sb="4" eb="6">
      <t>セツビ</t>
    </rPh>
    <rPh sb="6" eb="8">
      <t>コウジ</t>
    </rPh>
    <phoneticPr fontId="4"/>
  </si>
  <si>
    <t>幹線設備工事</t>
    <rPh sb="0" eb="2">
      <t>カンセン</t>
    </rPh>
    <rPh sb="2" eb="4">
      <t>セツビ</t>
    </rPh>
    <rPh sb="4" eb="6">
      <t>コウジ</t>
    </rPh>
    <phoneticPr fontId="4"/>
  </si>
  <si>
    <t>３</t>
    <phoneticPr fontId="4"/>
  </si>
  <si>
    <t>6kV　EM-CETｹｰﾌﾞﾙ</t>
    <phoneticPr fontId="4"/>
  </si>
  <si>
    <t>ｹｰﾌﾞﾙ保護用合成樹脂被覆鋼管</t>
    <rPh sb="5" eb="8">
      <t>ホゴヨウ</t>
    </rPh>
    <rPh sb="8" eb="10">
      <t>ゴウセイ</t>
    </rPh>
    <rPh sb="10" eb="11">
      <t>キ</t>
    </rPh>
    <rPh sb="11" eb="12">
      <t>シ</t>
    </rPh>
    <rPh sb="12" eb="14">
      <t>ヒフク</t>
    </rPh>
    <rPh sb="14" eb="15">
      <t>コウ</t>
    </rPh>
    <rPh sb="15" eb="16">
      <t>カン</t>
    </rPh>
    <phoneticPr fontId="4"/>
  </si>
  <si>
    <t>G70LT</t>
    <phoneticPr fontId="4"/>
  </si>
  <si>
    <t>地中</t>
    <rPh sb="0" eb="2">
      <t>チチュウ</t>
    </rPh>
    <phoneticPr fontId="4"/>
  </si>
  <si>
    <t>ｽﾃﾝﾚｽ電線管</t>
    <rPh sb="5" eb="7">
      <t>デンセン</t>
    </rPh>
    <rPh sb="7" eb="8">
      <t>カン</t>
    </rPh>
    <phoneticPr fontId="4"/>
  </si>
  <si>
    <t>SUS70</t>
    <phoneticPr fontId="4"/>
  </si>
  <si>
    <t>耐衝撃性硬質ﾋﾞﾆﾙ電線管</t>
    <rPh sb="0" eb="13">
      <t>ヒヴェ</t>
    </rPh>
    <phoneticPr fontId="4"/>
  </si>
  <si>
    <t>HIVE16</t>
    <phoneticPr fontId="4"/>
  </si>
  <si>
    <t>HIVE28</t>
    <phoneticPr fontId="4"/>
  </si>
  <si>
    <t>引込柱</t>
    <rPh sb="0" eb="2">
      <t>ヒキコミ</t>
    </rPh>
    <rPh sb="2" eb="3">
      <t>ハシラ</t>
    </rPh>
    <phoneticPr fontId="59"/>
  </si>
  <si>
    <t>CP12m-19cm-5.0KN</t>
  </si>
  <si>
    <t>同上用根かせ</t>
    <rPh sb="0" eb="2">
      <t>ドウジョウ</t>
    </rPh>
    <rPh sb="2" eb="3">
      <t>ヨウ</t>
    </rPh>
    <rPh sb="3" eb="4">
      <t>ネ</t>
    </rPh>
    <phoneticPr fontId="59"/>
  </si>
  <si>
    <t>電力型</t>
    <rPh sb="0" eb="2">
      <t>デンリョク</t>
    </rPh>
    <rPh sb="2" eb="3">
      <t>カタ</t>
    </rPh>
    <phoneticPr fontId="59"/>
  </si>
  <si>
    <t>建積-11</t>
  </si>
  <si>
    <t>引込柱装柱材</t>
    <rPh sb="0" eb="2">
      <t>ヒキコミ</t>
    </rPh>
    <rPh sb="2" eb="3">
      <t>ハシラ</t>
    </rPh>
    <rPh sb="3" eb="5">
      <t>ソウチュウ</t>
    </rPh>
    <rPh sb="5" eb="6">
      <t>ザイ</t>
    </rPh>
    <phoneticPr fontId="59"/>
  </si>
  <si>
    <t>式</t>
    <rPh sb="0" eb="1">
      <t>シキ</t>
    </rPh>
    <phoneticPr fontId="59"/>
  </si>
  <si>
    <t>建積-18</t>
  </si>
  <si>
    <t>支線工事</t>
    <rPh sb="0" eb="2">
      <t>シセン</t>
    </rPh>
    <rPh sb="2" eb="4">
      <t>コウジ</t>
    </rPh>
    <phoneticPr fontId="59"/>
  </si>
  <si>
    <t>38sq</t>
  </si>
  <si>
    <t>高圧負荷開閉器</t>
    <rPh sb="0" eb="2">
      <t>コウアツ</t>
    </rPh>
    <rPh sb="2" eb="4">
      <t>フカ</t>
    </rPh>
    <rPh sb="4" eb="7">
      <t>カイヘイキ</t>
    </rPh>
    <phoneticPr fontId="4"/>
  </si>
  <si>
    <t>7.2KV 3P200A 重耐塩型</t>
    <rPh sb="13" eb="14">
      <t>ジュウ</t>
    </rPh>
    <rPh sb="14" eb="16">
      <t>タイエン</t>
    </rPh>
    <rPh sb="16" eb="17">
      <t>カタ</t>
    </rPh>
    <phoneticPr fontId="60"/>
  </si>
  <si>
    <t>VT・LA内蔵　DGR付　SUS</t>
    <rPh sb="5" eb="7">
      <t>ナイゾウ</t>
    </rPh>
    <rPh sb="11" eb="12">
      <t>ツキ</t>
    </rPh>
    <phoneticPr fontId="60"/>
  </si>
  <si>
    <t>接地端子盤</t>
    <rPh sb="0" eb="2">
      <t>セッチ</t>
    </rPh>
    <rPh sb="2" eb="4">
      <t>タンシ</t>
    </rPh>
    <rPh sb="4" eb="5">
      <t>バン</t>
    </rPh>
    <phoneticPr fontId="60"/>
  </si>
  <si>
    <t>WP-SUS</t>
  </si>
  <si>
    <t>E(A)</t>
  </si>
  <si>
    <t>ﾊﾝﾄﾞﾎｰﾙ(鉄蓋R8K-60付)</t>
  </si>
  <si>
    <t>H2-9(既製品)</t>
  </si>
  <si>
    <t>ｾﾊﾟﾚｰﾀ付</t>
    <rPh sb="6" eb="7">
      <t>ツキ</t>
    </rPh>
    <phoneticPr fontId="59"/>
  </si>
  <si>
    <t>基</t>
  </si>
  <si>
    <t>ｹｰﾌﾞﾙ埋設標</t>
  </si>
  <si>
    <t>ｺﾝｸﾘｰﾄ製</t>
  </si>
  <si>
    <t>ｹｰﾌﾞﾙ埋設ｼｰﾄ</t>
  </si>
  <si>
    <t>2倍長</t>
  </si>
  <si>
    <t>高圧端末処理材</t>
    <rPh sb="0" eb="2">
      <t>コウアツ</t>
    </rPh>
    <rPh sb="2" eb="4">
      <t>タンマツ</t>
    </rPh>
    <rPh sb="4" eb="6">
      <t>ショリ</t>
    </rPh>
    <rPh sb="6" eb="7">
      <t>ザイ</t>
    </rPh>
    <phoneticPr fontId="60"/>
  </si>
  <si>
    <t>6KV EM-CET38sq</t>
  </si>
  <si>
    <t>組</t>
    <rPh sb="0" eb="1">
      <t>クミ</t>
    </rPh>
    <phoneticPr fontId="59"/>
  </si>
  <si>
    <t>耐塩ﾌﾟﾚﾊﾌﾞ型</t>
    <rPh sb="0" eb="2">
      <t>タイエン</t>
    </rPh>
    <rPh sb="8" eb="9">
      <t>カタ</t>
    </rPh>
    <phoneticPr fontId="60"/>
  </si>
  <si>
    <t>屋内型</t>
    <rPh sb="0" eb="2">
      <t>オクナイ</t>
    </rPh>
    <rPh sb="2" eb="3">
      <t>カタ</t>
    </rPh>
    <phoneticPr fontId="60"/>
  </si>
  <si>
    <t>掘削費</t>
    <rPh sb="0" eb="3">
      <t>クッサクヒ</t>
    </rPh>
    <phoneticPr fontId="4"/>
  </si>
  <si>
    <t>(1)A部</t>
    <rPh sb="4" eb="5">
      <t>ブ</t>
    </rPh>
    <phoneticPr fontId="4"/>
  </si>
  <si>
    <t>(2)B部</t>
    <rPh sb="4" eb="5">
      <t>ブ</t>
    </rPh>
    <phoneticPr fontId="4"/>
  </si>
  <si>
    <t>代価-19</t>
  </si>
  <si>
    <t>FEP内</t>
    <rPh sb="3" eb="4">
      <t>ナイ</t>
    </rPh>
    <phoneticPr fontId="4"/>
  </si>
  <si>
    <t>G28LT</t>
    <phoneticPr fontId="4"/>
  </si>
  <si>
    <t>G36LT</t>
    <phoneticPr fontId="4"/>
  </si>
  <si>
    <t>G42LT</t>
    <phoneticPr fontId="4"/>
  </si>
  <si>
    <t>G54LT</t>
    <phoneticPr fontId="4"/>
  </si>
  <si>
    <t>波付硬質合成樹脂管</t>
    <rPh sb="0" eb="9">
      <t>フェＰ</t>
    </rPh>
    <phoneticPr fontId="4"/>
  </si>
  <si>
    <t>FEP30</t>
    <phoneticPr fontId="4"/>
  </si>
  <si>
    <t>FEP40</t>
    <phoneticPr fontId="4"/>
  </si>
  <si>
    <t>FEP50</t>
    <phoneticPr fontId="4"/>
  </si>
  <si>
    <t>FEP65</t>
    <phoneticPr fontId="4"/>
  </si>
  <si>
    <t>SUS54</t>
    <phoneticPr fontId="4"/>
  </si>
  <si>
    <t>ﾌﾟﾙﾎﾞｯｸｽ　WP-SUS</t>
    <phoneticPr fontId="4"/>
  </si>
  <si>
    <t>SS500×500×200</t>
    <phoneticPr fontId="4"/>
  </si>
  <si>
    <r>
      <t>0.90m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</si>
  <si>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H1-9(既製品)</t>
  </si>
  <si>
    <t>D部</t>
    <rPh sb="1" eb="2">
      <t>ブ</t>
    </rPh>
    <phoneticPr fontId="4"/>
  </si>
  <si>
    <t>代価-20</t>
  </si>
  <si>
    <t>E部</t>
    <rPh sb="1" eb="2">
      <t>ブ</t>
    </rPh>
    <phoneticPr fontId="4"/>
  </si>
  <si>
    <t>代価-21</t>
  </si>
  <si>
    <t>F部</t>
    <rPh sb="1" eb="2">
      <t>ブ</t>
    </rPh>
    <phoneticPr fontId="4"/>
  </si>
  <si>
    <t>代価-22</t>
  </si>
  <si>
    <t>G部</t>
    <rPh sb="1" eb="2">
      <t>ブ</t>
    </rPh>
    <phoneticPr fontId="4"/>
  </si>
  <si>
    <t>代価-23</t>
  </si>
  <si>
    <t>H部</t>
    <rPh sb="1" eb="2">
      <t>ブ</t>
    </rPh>
    <phoneticPr fontId="4"/>
  </si>
  <si>
    <t>代価-24</t>
  </si>
  <si>
    <t>I部</t>
    <rPh sb="1" eb="2">
      <t>ブ</t>
    </rPh>
    <phoneticPr fontId="4"/>
  </si>
  <si>
    <t>代価-25</t>
  </si>
  <si>
    <t>J部</t>
    <rPh sb="1" eb="2">
      <t>ブ</t>
    </rPh>
    <phoneticPr fontId="4"/>
  </si>
  <si>
    <t>代価-26</t>
  </si>
  <si>
    <t>K部</t>
    <rPh sb="0" eb="1">
      <t>ブ</t>
    </rPh>
    <phoneticPr fontId="4"/>
  </si>
  <si>
    <t>代価-27</t>
  </si>
  <si>
    <t>L部</t>
    <rPh sb="0" eb="1">
      <t>ブ</t>
    </rPh>
    <phoneticPr fontId="4"/>
  </si>
  <si>
    <t>代価-28</t>
  </si>
  <si>
    <t>M部</t>
    <rPh sb="0" eb="1">
      <t>ブ</t>
    </rPh>
    <phoneticPr fontId="4"/>
  </si>
  <si>
    <t>代価-29</t>
  </si>
  <si>
    <t>N部</t>
    <rPh sb="0" eb="1">
      <t>ブ</t>
    </rPh>
    <phoneticPr fontId="4"/>
  </si>
  <si>
    <t>代価-30</t>
  </si>
  <si>
    <t>O部</t>
    <rPh sb="0" eb="1">
      <t>ブ</t>
    </rPh>
    <phoneticPr fontId="4"/>
  </si>
  <si>
    <t>代価-31</t>
  </si>
  <si>
    <t>EM-CEESｹｰﾌﾞﾙ</t>
    <phoneticPr fontId="4"/>
  </si>
  <si>
    <t>SUS36</t>
    <phoneticPr fontId="4"/>
  </si>
  <si>
    <t>D～H間</t>
    <rPh sb="3" eb="4">
      <t>カン</t>
    </rPh>
    <phoneticPr fontId="4"/>
  </si>
  <si>
    <t>代価-32</t>
  </si>
  <si>
    <t>P部</t>
    <rPh sb="1" eb="2">
      <t>ブ</t>
    </rPh>
    <phoneticPr fontId="4"/>
  </si>
  <si>
    <t>代価-33</t>
  </si>
  <si>
    <t>Q部</t>
    <rPh sb="1" eb="2">
      <t>ブ</t>
    </rPh>
    <phoneticPr fontId="4"/>
  </si>
  <si>
    <t>代価-34</t>
  </si>
  <si>
    <t>R部</t>
    <rPh sb="1" eb="2">
      <t>ブ</t>
    </rPh>
    <phoneticPr fontId="4"/>
  </si>
  <si>
    <t>代価-35</t>
  </si>
  <si>
    <t>S部</t>
    <rPh sb="1" eb="2">
      <t>ブ</t>
    </rPh>
    <phoneticPr fontId="4"/>
  </si>
  <si>
    <t>代価-36</t>
  </si>
  <si>
    <t>ｽﾃﾝﾚｽ電線管</t>
    <rPh sb="4" eb="6">
      <t>デンセン</t>
    </rPh>
    <rPh sb="6" eb="7">
      <t>カン</t>
    </rPh>
    <phoneticPr fontId="4"/>
  </si>
  <si>
    <t>SUS28</t>
    <phoneticPr fontId="4"/>
  </si>
  <si>
    <t>厚綱電線管</t>
    <rPh sb="0" eb="1">
      <t>アツコウ</t>
    </rPh>
    <rPh sb="1" eb="3">
      <t>デンセン</t>
    </rPh>
    <rPh sb="3" eb="4">
      <t>カン</t>
    </rPh>
    <phoneticPr fontId="4"/>
  </si>
  <si>
    <t>G28</t>
    <phoneticPr fontId="4"/>
  </si>
  <si>
    <t>掘削費</t>
    <rPh sb="0" eb="2">
      <t>クッサクヒ</t>
    </rPh>
    <phoneticPr fontId="4"/>
  </si>
  <si>
    <t>T部</t>
    <rPh sb="0" eb="1">
      <t>ブ</t>
    </rPh>
    <phoneticPr fontId="4"/>
  </si>
  <si>
    <t>代価-37</t>
  </si>
  <si>
    <t>U部</t>
    <rPh sb="0" eb="1">
      <t>ブ</t>
    </rPh>
    <phoneticPr fontId="4"/>
  </si>
  <si>
    <t>代価-38</t>
  </si>
  <si>
    <t>撤去工事</t>
    <rPh sb="0" eb="2">
      <t>テッキョ</t>
    </rPh>
    <rPh sb="2" eb="4">
      <t>コウジ</t>
    </rPh>
    <phoneticPr fontId="4"/>
  </si>
  <si>
    <t>代価-15</t>
  </si>
  <si>
    <t>名　　　称</t>
    <rPh sb="0" eb="1">
      <t>メイ</t>
    </rPh>
    <rPh sb="4" eb="5">
      <t>ショウ</t>
    </rPh>
    <phoneticPr fontId="4"/>
  </si>
  <si>
    <t>摘　　　要</t>
    <rPh sb="0" eb="5">
      <t>テキヨウ</t>
    </rPh>
    <phoneticPr fontId="4"/>
  </si>
  <si>
    <t>単位</t>
    <rPh sb="0" eb="2">
      <t>タンイ</t>
    </rPh>
    <phoneticPr fontId="4"/>
  </si>
  <si>
    <t>原　設　計</t>
    <rPh sb="0" eb="1">
      <t>ゲン</t>
    </rPh>
    <rPh sb="2" eb="5">
      <t>セッケイ</t>
    </rPh>
    <phoneticPr fontId="4"/>
  </si>
  <si>
    <t>変　更　設　計</t>
    <rPh sb="0" eb="3">
      <t>ヘンコウ</t>
    </rPh>
    <rPh sb="4" eb="7">
      <t>セッケイ</t>
    </rPh>
    <phoneticPr fontId="4"/>
  </si>
  <si>
    <t>差引増減額</t>
    <rPh sb="0" eb="2">
      <t>サシヒキ</t>
    </rPh>
    <rPh sb="2" eb="4">
      <t>ゾウゲン</t>
    </rPh>
    <rPh sb="4" eb="5">
      <t>ガク</t>
    </rPh>
    <phoneticPr fontId="4"/>
  </si>
  <si>
    <t>数　量</t>
    <rPh sb="0" eb="3">
      <t>スウリョウ</t>
    </rPh>
    <phoneticPr fontId="4"/>
  </si>
  <si>
    <t>単　価</t>
    <rPh sb="0" eb="3">
      <t>タンカ</t>
    </rPh>
    <phoneticPr fontId="4"/>
  </si>
  <si>
    <t>金　額</t>
    <rPh sb="0" eb="3">
      <t>キンガク</t>
    </rPh>
    <phoneticPr fontId="4"/>
  </si>
  <si>
    <t>備　考</t>
    <rPh sb="0" eb="3">
      <t>ビコウ</t>
    </rPh>
    <phoneticPr fontId="4"/>
  </si>
  <si>
    <t>機械設備工事　直接工事費</t>
    <rPh sb="0" eb="6">
      <t>キカイセツビコウジ</t>
    </rPh>
    <rPh sb="7" eb="9">
      <t>チョクセツ</t>
    </rPh>
    <rPh sb="9" eb="12">
      <t>コウジヒ</t>
    </rPh>
    <phoneticPr fontId="4"/>
  </si>
  <si>
    <t>衛生器具設備工事</t>
    <rPh sb="2" eb="4">
      <t>キグ</t>
    </rPh>
    <phoneticPr fontId="4"/>
  </si>
  <si>
    <t>給水設備工事</t>
  </si>
  <si>
    <t>排水設備工事</t>
  </si>
  <si>
    <t>給湯設備工事</t>
    <rPh sb="0" eb="2">
      <t>キュウトウ</t>
    </rPh>
    <rPh sb="2" eb="6">
      <t>セツビコウジ</t>
    </rPh>
    <phoneticPr fontId="56"/>
  </si>
  <si>
    <t>消火設備工事</t>
    <rPh sb="0" eb="2">
      <t>ショウカ</t>
    </rPh>
    <rPh sb="2" eb="6">
      <t>セツビコウジ</t>
    </rPh>
    <phoneticPr fontId="56"/>
  </si>
  <si>
    <t>ガス設備工事</t>
    <rPh sb="2" eb="6">
      <t>セツビコウジ</t>
    </rPh>
    <phoneticPr fontId="56"/>
  </si>
  <si>
    <t>特殊ガス設備工事</t>
  </si>
  <si>
    <t>空調設備工事</t>
    <rPh sb="0" eb="2">
      <t>クウチョウ</t>
    </rPh>
    <rPh sb="2" eb="6">
      <t>セツビコウジ</t>
    </rPh>
    <phoneticPr fontId="56"/>
  </si>
  <si>
    <t>地中熱利用設備</t>
  </si>
  <si>
    <t>換気設備工事</t>
  </si>
  <si>
    <t>自動制御設備工事</t>
  </si>
  <si>
    <t>洋風大便器1</t>
  </si>
  <si>
    <t>床置ｺﾝﾊﾟｸﾄ型ﾌﾗｯｼｭﾀﾝｸ式</t>
  </si>
  <si>
    <t>洗浄便座､2連紙巻器</t>
  </si>
  <si>
    <t>多機能ﾄｲﾚﾊﾟｯｸ</t>
  </si>
  <si>
    <t>壁掛大便器､壁掛汚物流し､洗面器､電気温水器</t>
  </si>
  <si>
    <t>組</t>
    <rPh sb="0" eb="1">
      <t>クミ</t>
    </rPh>
    <phoneticPr fontId="57"/>
  </si>
  <si>
    <t>C-2</t>
  </si>
  <si>
    <t>RE01型(電気温水器)､REWF03型(電気温水器)</t>
  </si>
  <si>
    <t>小便器</t>
  </si>
  <si>
    <t>壁掛低ﾘｯﾌﾟ型</t>
  </si>
  <si>
    <t>U-1</t>
  </si>
  <si>
    <t>掃除用流し</t>
  </si>
  <si>
    <t>ﾊﾟﾌﾞﾘｯｸ用流し</t>
  </si>
  <si>
    <t>SK-1</t>
  </si>
  <si>
    <t>給水栓</t>
  </si>
  <si>
    <t>洗面器1</t>
  </si>
  <si>
    <t>壁掛洗面器､自動水洗､ｻｰﾓ水栓</t>
  </si>
  <si>
    <t>L-1</t>
  </si>
  <si>
    <t>電気温水器</t>
  </si>
  <si>
    <t>洗面器2</t>
  </si>
  <si>
    <t>ｶｳﾝﾀｰ、ｱﾝﾀﾞｰｶｳﾝﾀｰ洗面器</t>
  </si>
  <si>
    <t>L-2</t>
  </si>
  <si>
    <t>自動水洗､ｻｰﾓ水栓、電気温水器</t>
  </si>
  <si>
    <t>洗面器3</t>
  </si>
  <si>
    <t>ﾊｲﾊﾞｯｸｶｳﾝﾀｰ</t>
  </si>
  <si>
    <t>L-3</t>
  </si>
  <si>
    <t>自動水洗､ｻｰﾓ水栓</t>
  </si>
  <si>
    <t>混合水栓1</t>
  </si>
  <si>
    <t>台付ｼﾝｸﾞﾙ混合水栓</t>
  </si>
  <si>
    <t>S-1</t>
  </si>
  <si>
    <t>散水栓</t>
  </si>
  <si>
    <t>ﾎｰｽ接続形</t>
  </si>
  <si>
    <t>不凍水栓柱（伸縮式）</t>
  </si>
  <si>
    <t>高さ600</t>
  </si>
  <si>
    <t>鏡</t>
  </si>
  <si>
    <t>角形面取り350×800</t>
  </si>
  <si>
    <t>小    計</t>
    <rPh sb="0" eb="6">
      <t>ショウケイ</t>
    </rPh>
    <phoneticPr fontId="4"/>
  </si>
  <si>
    <t>(1)</t>
    <phoneticPr fontId="56"/>
  </si>
  <si>
    <t>屋内給水設備</t>
    <rPh sb="0" eb="2">
      <t>オクナイ</t>
    </rPh>
    <rPh sb="2" eb="6">
      <t>キュウスイセツビ</t>
    </rPh>
    <phoneticPr fontId="56"/>
  </si>
  <si>
    <t>(2)</t>
    <phoneticPr fontId="56"/>
  </si>
  <si>
    <t>屋外給水設備</t>
    <rPh sb="0" eb="2">
      <t>オクガイ</t>
    </rPh>
    <rPh sb="2" eb="6">
      <t>キュウスイセツビ</t>
    </rPh>
    <phoneticPr fontId="56"/>
  </si>
  <si>
    <t>(1)</t>
  </si>
  <si>
    <t>屋内給水設備</t>
  </si>
  <si>
    <t>TW-1 受水槽</t>
  </si>
  <si>
    <t>FRP製複合板､ﾊﾟﾈﾙ組立式(中仕切付)</t>
  </si>
  <si>
    <t>設計用水平震度1.0G(ｽﾛｯｼﾝｸﾞ対策品)</t>
  </si>
  <si>
    <t>容量 8.0m3</t>
  </si>
  <si>
    <t>TW-2 受水槽付自動給水ﾕﾆｯﾄ</t>
  </si>
  <si>
    <t>(空調加湿･ﾁﾗｰ散水)</t>
  </si>
  <si>
    <t>容量 0.4m3</t>
  </si>
  <si>
    <t>PW-1 給水ﾎﾟﾝﾌﾟ</t>
  </si>
  <si>
    <t>推定末端圧力一定制御(ｲﾝﾊﾞｰﾀｰ方式)</t>
  </si>
  <si>
    <t>出力 2.2kW</t>
  </si>
  <si>
    <t>32φx32φx125L/minx44m、自動交互運転</t>
  </si>
  <si>
    <t>ｽﾌﾟﾘﾝｸﾞ防振架台､他標準付属品一式</t>
  </si>
  <si>
    <t>給水管</t>
    <rPh sb="0" eb="3">
      <t>キュウスイカン</t>
    </rPh>
    <phoneticPr fontId="4"/>
  </si>
  <si>
    <t>一般配管用ｽﾃﾝﾚｽ鋼鋼管(拡管)</t>
  </si>
  <si>
    <t>SU  25　　屋内一般</t>
  </si>
  <si>
    <t>SU  30　　屋内一般</t>
  </si>
  <si>
    <t>SU  40　　屋内一般</t>
  </si>
  <si>
    <t>SU  50　　屋内一般</t>
  </si>
  <si>
    <t>SU  60　　屋内一般</t>
  </si>
  <si>
    <t>SU  75　　屋内一般</t>
  </si>
  <si>
    <t>SU  80　　屋内一般</t>
  </si>
  <si>
    <t>SU  25　　機械室･便所</t>
  </si>
  <si>
    <t>SU  30　　機械室･便所</t>
  </si>
  <si>
    <t>SU  40　　機械室･便所</t>
  </si>
  <si>
    <t>SU  50　　機械室･便所</t>
  </si>
  <si>
    <t>SU  60　　機械室･便所</t>
  </si>
  <si>
    <t>SU  75　　機械室･便所</t>
  </si>
  <si>
    <t>SU  80　　機械室･便所</t>
  </si>
  <si>
    <t>SU  100 　機械室･便所</t>
  </si>
  <si>
    <t xml:space="preserve">防振継手 </t>
  </si>
  <si>
    <t>ﾍﾞﾛｰｽﾞ形 80A</t>
  </si>
  <si>
    <t>ﾍﾞﾛｰｽﾞ形 100A</t>
  </si>
  <si>
    <t>ﾌﾚｷｼﾌﾞﾙｼﾞｮｲﾝﾄ</t>
  </si>
  <si>
    <t>FJ(SUS) 20A</t>
  </si>
  <si>
    <t>FJ(SUS) 25A</t>
  </si>
  <si>
    <t>FJ(SUS) 32A</t>
  </si>
  <si>
    <t>FJ(SUS) 80A</t>
  </si>
  <si>
    <t>仕切弁(SUS製)</t>
  </si>
  <si>
    <t>GV 20 (10K)</t>
  </si>
  <si>
    <t>GV 25 (10K)</t>
  </si>
  <si>
    <t>GV 32 (10K)</t>
  </si>
  <si>
    <t>GV 50 (10K)</t>
  </si>
  <si>
    <t>GV 80 (10K)</t>
  </si>
  <si>
    <t>ﾊﾞﾀﾌﾗｲ弁(SUS製)</t>
  </si>
  <si>
    <t>BV 80 (10K)</t>
  </si>
  <si>
    <t>BV 100 (10K)</t>
  </si>
  <si>
    <t>逆止弁(SUS製)</t>
  </si>
  <si>
    <t>CV 20 (10K)</t>
  </si>
  <si>
    <t>CV 32 (10K)</t>
  </si>
  <si>
    <t>CV 80 (10K)</t>
  </si>
  <si>
    <t>CV 100 (10K)</t>
  </si>
  <si>
    <t xml:space="preserve">定水位弁 </t>
  </si>
  <si>
    <t>25A</t>
  </si>
  <si>
    <t xml:space="preserve">緊急遮断弁 </t>
  </si>
  <si>
    <t>80A (機器付属品)</t>
  </si>
  <si>
    <t>自動ｴｱ抜弁(SUS)</t>
  </si>
  <si>
    <t>20A</t>
  </si>
  <si>
    <t>電磁弁装置</t>
  </si>
  <si>
    <t>給水用 JIS-10k 25Aｘ15A(機械室)</t>
  </si>
  <si>
    <t>ﾎﾞｰﾙﾀｯﾌﾟ</t>
  </si>
  <si>
    <t>BT(D)-20</t>
  </si>
  <si>
    <t>文字標職等</t>
  </si>
  <si>
    <t>式</t>
    <rPh sb="0" eb="1">
      <t>シキ</t>
    </rPh>
    <phoneticPr fontId="57"/>
  </si>
  <si>
    <t>機器搬入費</t>
  </si>
  <si>
    <t>保温工事費</t>
  </si>
  <si>
    <t>形鋼振れ止め支持費</t>
  </si>
  <si>
    <t>ﾃﾞｯｷﾌﾟﾚｰﾄの開口切断費</t>
  </si>
  <si>
    <t>(2)</t>
  </si>
  <si>
    <t>屋外給水設備</t>
  </si>
  <si>
    <t>水道用ﾎﾟﾘｴﾁﾚﾝ管</t>
  </si>
  <si>
    <t>PP  20　　　地中</t>
  </si>
  <si>
    <t>水道用ﾎﾟﾘｴﾁﾚﾝ管</t>
    <rPh sb="0" eb="3">
      <t>スイドウヨウ</t>
    </rPh>
    <rPh sb="10" eb="11">
      <t>カン</t>
    </rPh>
    <phoneticPr fontId="58"/>
  </si>
  <si>
    <t>PP  50　　　地中</t>
  </si>
  <si>
    <t>埋設ﾃｰﾌﾟ</t>
    <rPh sb="0" eb="2">
      <t>マイセツ</t>
    </rPh>
    <phoneticPr fontId="4"/>
  </si>
  <si>
    <t>150幅</t>
    <rPh sb="3" eb="4">
      <t>ハバ</t>
    </rPh>
    <phoneticPr fontId="4"/>
  </si>
  <si>
    <t>ﾌﾚｷ桝</t>
  </si>
  <si>
    <t>50A</t>
  </si>
  <si>
    <t>FJ(SUS) 50A</t>
  </si>
  <si>
    <t>地中埋設標</t>
  </si>
  <si>
    <t>鉄製</t>
  </si>
  <si>
    <t>仕切弁(青銅製）</t>
  </si>
  <si>
    <t>個</t>
    <rPh sb="0" eb="1">
      <t>コ</t>
    </rPh>
    <phoneticPr fontId="57"/>
  </si>
  <si>
    <t>弁桝</t>
  </si>
  <si>
    <t>VC-P 20A</t>
  </si>
  <si>
    <t>VC-3 50A</t>
  </si>
  <si>
    <t>既設接続工事</t>
  </si>
  <si>
    <t>配管土工事</t>
    <rPh sb="0" eb="2">
      <t>ハイカン</t>
    </rPh>
    <rPh sb="2" eb="3">
      <t>ド</t>
    </rPh>
    <rPh sb="3" eb="5">
      <t>コウジ</t>
    </rPh>
    <phoneticPr fontId="58"/>
  </si>
  <si>
    <t>屋内排水設備</t>
    <rPh sb="0" eb="2">
      <t>オクナイ</t>
    </rPh>
    <rPh sb="2" eb="4">
      <t>ハイスイ</t>
    </rPh>
    <rPh sb="4" eb="6">
      <t>セツビ</t>
    </rPh>
    <phoneticPr fontId="56"/>
  </si>
  <si>
    <t>屋外排水設備</t>
    <rPh sb="0" eb="2">
      <t>オクガイ</t>
    </rPh>
    <rPh sb="2" eb="4">
      <t>ハイスイ</t>
    </rPh>
    <rPh sb="4" eb="6">
      <t>セツビ</t>
    </rPh>
    <phoneticPr fontId="56"/>
  </si>
  <si>
    <t>屋内排水設備</t>
  </si>
  <si>
    <t>PT-1 ﾌﾟﾗｽﾀｰﾄﾗｯﾌﾟ</t>
  </si>
  <si>
    <t>床置き､ﾊﾟｲﾌﾟ接続､FRP製</t>
  </si>
  <si>
    <t>容量 15.0L</t>
  </si>
  <si>
    <t>標準付属品一式</t>
  </si>
  <si>
    <t>排水管</t>
    <rPh sb="0" eb="2">
      <t>ハイスイ</t>
    </rPh>
    <rPh sb="2" eb="3">
      <t>カン</t>
    </rPh>
    <phoneticPr fontId="4"/>
  </si>
  <si>
    <t>硬質塩化ﾋﾞﾆﾙ管</t>
  </si>
  <si>
    <t>VP  30　　屋内一般</t>
  </si>
  <si>
    <t>硬質塩化ﾋﾞﾆﾙ管</t>
    <rPh sb="0" eb="2">
      <t>コウシツ</t>
    </rPh>
    <rPh sb="2" eb="4">
      <t>エンカ</t>
    </rPh>
    <rPh sb="8" eb="9">
      <t>カン</t>
    </rPh>
    <phoneticPr fontId="58"/>
  </si>
  <si>
    <t>VP  50　　屋内一般</t>
  </si>
  <si>
    <t>VP  65　　屋内一般</t>
  </si>
  <si>
    <t xml:space="preserve">VP  100 　屋内一般 </t>
  </si>
  <si>
    <t>ﾘｻｲｸﾙ硬質ﾎﾟﾘ塩化ﾋﾞﾆﾙ発泡三層管</t>
  </si>
  <si>
    <t>RF-VP  40　　屋内一般</t>
  </si>
  <si>
    <t>RF-VP  50　　屋内一般</t>
  </si>
  <si>
    <t>RF-VP  65　　屋内一般</t>
  </si>
  <si>
    <t>RF-VP  75　　屋内一般</t>
  </si>
  <si>
    <t>RF-VP  100 　屋内一般</t>
  </si>
  <si>
    <t>RF-VP  40　　機械室･便所</t>
  </si>
  <si>
    <t>RF-VP  50　　機械室･便所</t>
  </si>
  <si>
    <t>RF-VP  65　　機械室･便所</t>
  </si>
  <si>
    <t>RF-VP  75　　機械室･便所</t>
  </si>
  <si>
    <t>RF-VP  100 　機械室･便所</t>
  </si>
  <si>
    <t>耐火二層管</t>
  </si>
  <si>
    <t>FDVD 40　 屋内一般</t>
  </si>
  <si>
    <t>耐火二層管</t>
    <rPh sb="0" eb="2">
      <t>タイカ</t>
    </rPh>
    <rPh sb="2" eb="4">
      <t>ニソウ</t>
    </rPh>
    <rPh sb="4" eb="5">
      <t>カン</t>
    </rPh>
    <phoneticPr fontId="58"/>
  </si>
  <si>
    <t>FDVD 50　 屋内一般</t>
  </si>
  <si>
    <t>FDVD 65　 屋内一般</t>
    <rPh sb="9" eb="11">
      <t>オクナイ</t>
    </rPh>
    <rPh sb="11" eb="13">
      <t>イッパン</t>
    </rPh>
    <phoneticPr fontId="4"/>
  </si>
  <si>
    <t>FDVD 75 　屋内一般</t>
    <rPh sb="9" eb="11">
      <t>オクナイ</t>
    </rPh>
    <rPh sb="11" eb="13">
      <t>イッパン</t>
    </rPh>
    <phoneticPr fontId="4"/>
  </si>
  <si>
    <t>FDVD 100　屋内一般</t>
    <rPh sb="9" eb="11">
      <t>オクナイ</t>
    </rPh>
    <rPh sb="11" eb="13">
      <t>イッパン</t>
    </rPh>
    <phoneticPr fontId="4"/>
  </si>
  <si>
    <t>FDVD 40　 機械室･便所</t>
  </si>
  <si>
    <t>FDVD 50　 機械室･便所</t>
  </si>
  <si>
    <t>FDVD 65　 機械室･便所</t>
  </si>
  <si>
    <t>FDVD 75 　機械室･便所</t>
  </si>
  <si>
    <t>FDVD 100　機械室･便所</t>
  </si>
  <si>
    <t>通気管</t>
    <rPh sb="0" eb="2">
      <t>ツウキ</t>
    </rPh>
    <rPh sb="2" eb="3">
      <t>カン</t>
    </rPh>
    <phoneticPr fontId="4"/>
  </si>
  <si>
    <t>VP  100 　屋内一般</t>
  </si>
  <si>
    <t>VP  40　　機械室･便所</t>
  </si>
  <si>
    <t>VP  50　　機械室･便所</t>
  </si>
  <si>
    <t>VP  100 　機械室･便所</t>
  </si>
  <si>
    <t>水抜き</t>
  </si>
  <si>
    <t>ｵｰﾊﾞｰﾌﾛｰ管</t>
  </si>
  <si>
    <t>実験排水</t>
  </si>
  <si>
    <t>仕切弁(SUS製）</t>
  </si>
  <si>
    <t xml:space="preserve">間接排水口 </t>
  </si>
  <si>
    <t>100A×50A</t>
  </si>
  <si>
    <t>200A×100A</t>
  </si>
  <si>
    <t xml:space="preserve">防虫網 </t>
  </si>
  <si>
    <t>100A</t>
  </si>
  <si>
    <t>ﾍﾞﾝﾄｷｬｯﾌﾟ</t>
  </si>
  <si>
    <t>SUS製､丸型防風板付､防鳥網､水切付､
低圧損型､指定色焼付塗装 100A</t>
  </si>
  <si>
    <t>床上掃除口</t>
  </si>
  <si>
    <t>COA-50</t>
  </si>
  <si>
    <t>COA-65</t>
  </si>
  <si>
    <t>COA-80</t>
  </si>
  <si>
    <t>COA-100</t>
  </si>
  <si>
    <t>保温工事費</t>
    <rPh sb="0" eb="2">
      <t>ホオン</t>
    </rPh>
    <rPh sb="2" eb="5">
      <t>コウジヒ</t>
    </rPh>
    <phoneticPr fontId="4"/>
  </si>
  <si>
    <t>式</t>
    <rPh sb="0" eb="1">
      <t>シキ</t>
    </rPh>
    <phoneticPr fontId="58"/>
  </si>
  <si>
    <t>屋外排水設備</t>
  </si>
  <si>
    <t>PD-1 排水ﾎﾟﾝﾌﾟ</t>
  </si>
  <si>
    <t>汚水水中ﾎﾟﾝﾌﾟ</t>
  </si>
  <si>
    <t>出力 18.5kW</t>
  </si>
  <si>
    <t>80φx80φx250L/minx48m､自動交互運転</t>
  </si>
  <si>
    <t>制御盤､ﾌﾛｰﾄｽｲｯﾁ､水中ｹｰﾌﾞﾙ20m､</t>
  </si>
  <si>
    <t>他標準付属品一式</t>
  </si>
  <si>
    <t>排水管</t>
    <rPh sb="0" eb="3">
      <t>ハイスイカン</t>
    </rPh>
    <phoneticPr fontId="4"/>
  </si>
  <si>
    <t>VP  100 　地中</t>
  </si>
  <si>
    <t>耐衝撃硬質ﾎﾟﾘ塩化ﾋﾞﾆﾙ管</t>
  </si>
  <si>
    <t>HIVP  125　地中</t>
  </si>
  <si>
    <t>ﾎﾟﾝﾌﾟ排水</t>
  </si>
  <si>
    <t>HIVP  75 　地中</t>
  </si>
  <si>
    <t>ﾊﾞﾀﾌﾗｲ弁</t>
  </si>
  <si>
    <t>逆止弁</t>
  </si>
  <si>
    <t>VC-5 125A</t>
  </si>
  <si>
    <t>ﾌﾟﾗｽﾁｯｸ桝(鋳鉄製防護蓋:T-6) 1</t>
  </si>
  <si>
    <t>(100x200φ)45L   700H</t>
  </si>
  <si>
    <t>組</t>
    <rPh sb="0" eb="1">
      <t>クミ</t>
    </rPh>
    <phoneticPr fontId="58"/>
  </si>
  <si>
    <t>ﾌﾟﾗｽﾁｯｸ桝(鋳鉄製防護蓋:T-6) 2</t>
  </si>
  <si>
    <t>(100x200φ)90L   720H</t>
  </si>
  <si>
    <t>ﾌﾟﾗｽﾁｯｸ桝(鋳鉄製防護蓋:T-6) 3</t>
  </si>
  <si>
    <t>(100x200φ)90Y   750H</t>
  </si>
  <si>
    <t>ﾌﾟﾗｽﾁｯｸ桝(鋳鉄製防護蓋:T-6) 4</t>
  </si>
  <si>
    <t>(100x200φ)ST    990H</t>
  </si>
  <si>
    <t>ﾌﾟﾗｽﾁｯｸ桝(鋳鉄製防護蓋:T-6) 5</t>
  </si>
  <si>
    <t>(100x200φ)90Y   1,000H</t>
  </si>
  <si>
    <t>ﾌﾟﾗｽﾁｯｸ桝(鋳鉄製防護蓋:T-6) 6</t>
  </si>
  <si>
    <t>(100x300φ)ST    1,270H</t>
  </si>
  <si>
    <t>ﾌﾟﾗｽﾁｯｸ桝(鋳鉄製防護蓋:T-6) 7</t>
  </si>
  <si>
    <t>(100x150φ)45L    600H</t>
  </si>
  <si>
    <t>ﾌﾟﾗｽﾁｯｸ桝(鋳鉄製防護蓋:T-6) 8</t>
  </si>
  <si>
    <t>(100x200φ)90L   620H</t>
  </si>
  <si>
    <t>ﾌﾟﾗｽﾁｯｸ桝(鋳鉄製防護蓋:T-6) 9</t>
  </si>
  <si>
    <t>ﾌﾟﾗｽﾁｯｸ桝(鋳鉄製防護蓋:T-6) 10</t>
  </si>
  <si>
    <t>(100x200φ)90L   780H</t>
  </si>
  <si>
    <t>ﾌﾟﾗｽﾁｯｸ桝(鋳鉄製防護蓋:T-6) 11</t>
  </si>
  <si>
    <t>(100x200φ)45L   980H</t>
  </si>
  <si>
    <t>ﾌﾟﾗｽﾁｯｸ桝(鋳鉄製防護蓋:T-6) 12</t>
  </si>
  <si>
    <t>ﾌﾟﾗｽﾁｯｸ桝(鋳鉄製防護蓋:T-6) 13</t>
  </si>
  <si>
    <t>(100x200φ)90Y   1,030H</t>
  </si>
  <si>
    <t>ﾌﾟﾗｽﾁｯｸ桝(鋳鉄製防護蓋:T-6) 14</t>
  </si>
  <si>
    <t>(100x200φ)YW   1,100H</t>
  </si>
  <si>
    <t>ﾌﾟﾗｽﾁｯｸ桝(鋳鉄製防護蓋:T-6) 15</t>
  </si>
  <si>
    <t>(100x200φ)90Y   1,140H</t>
  </si>
  <si>
    <t>ﾌﾟﾗｽﾁｯｸ桝(鋳鉄製防護蓋:T-6) 16</t>
  </si>
  <si>
    <t>(100x200φ)YW   1,150H</t>
  </si>
  <si>
    <t>ﾌﾟﾗｽﾁｯｸ桝(鋳鉄製防護蓋:T-6) 17</t>
  </si>
  <si>
    <t>(100x200φ)90Y  1,160H</t>
  </si>
  <si>
    <t>ﾌﾟﾗｽﾁｯｸ桝(鋳鉄製防護蓋:T-6) 18</t>
  </si>
  <si>
    <t>(100x300φ)90L   1,210H</t>
  </si>
  <si>
    <t>ﾌﾟﾗｽﾁｯｸ桝(鋳鉄製防護蓋:T-6) 19</t>
  </si>
  <si>
    <t>(100x300φ)90Y   1,260H</t>
  </si>
  <si>
    <t>ﾌﾟﾗｽﾁｯｸ桝(鋳鉄製防護蓋:T-6) 20</t>
  </si>
  <si>
    <t>(100x200φ)ST  670H</t>
  </si>
  <si>
    <t>ﾌﾟﾗｽﾁｯｸ桝(鋳鉄製防護蓋:T-6) 21</t>
  </si>
  <si>
    <t>ﾌﾟﾗｽﾁｯｸ桝(鋳鉄製防護蓋:T-6) 22</t>
  </si>
  <si>
    <t>(100x200φ)45Y   840H</t>
  </si>
  <si>
    <t>ﾌﾟﾗｽﾁｯｸ桝(鋳鉄製防護蓋:T-6) 23</t>
  </si>
  <si>
    <t>(100x200φ)45Y   890H</t>
  </si>
  <si>
    <t>ﾌﾟﾗｽﾁｯｸ桝(鋳鉄製防護蓋:T-6) 24</t>
  </si>
  <si>
    <t>(100x200φ)45L  910H</t>
  </si>
  <si>
    <t>ﾌﾟﾗｽﾁｯｸ桝(鋳鉄製防護蓋:T-6) 25</t>
  </si>
  <si>
    <t>(100x150φ)45L  500H</t>
  </si>
  <si>
    <t>ｺﾝｸﾘｰﾄ桝(蓋:MHA-600)</t>
  </si>
  <si>
    <t>SC-3 600x600 1010H</t>
  </si>
  <si>
    <t>SC-3 600x600 1190H</t>
  </si>
  <si>
    <t>SC-4 900φ 1370H</t>
  </si>
  <si>
    <t>WHG-1 ｶﾞｽ瞬間式湯沸器</t>
  </si>
  <si>
    <t>屋外壁掛形､潜熱回収形</t>
  </si>
  <si>
    <t>出湯能力 200号(50号×4台)</t>
  </si>
  <si>
    <t>ガス消費量 367.6kW（LPG）</t>
  </si>
  <si>
    <t>配管ｶﾊﾞｰ､排気ｶﾊﾞｰ</t>
  </si>
  <si>
    <t>ﾘﾓｺﾝ､ﾘﾓｺﾝｹｰﾌﾞﾙ20m</t>
  </si>
  <si>
    <t>WHG-2 ｶﾞｽ瞬間式湯沸器</t>
  </si>
  <si>
    <t>出湯能力 24号</t>
  </si>
  <si>
    <t>ガス消費量 52.3kW（LPG）</t>
  </si>
  <si>
    <t>WHE-1 電気温水器</t>
  </si>
  <si>
    <t>床置き設置型(貯湯式)､</t>
  </si>
  <si>
    <t>洗面･手洗い用(適温出湯型)</t>
  </si>
  <si>
    <t>貯湯量 25L (貯湯温度70℃)</t>
  </si>
  <si>
    <t>ｳｨｰｸﾘｰﾀｲﾏｰ､膨張水排水装置､</t>
  </si>
  <si>
    <t>ｻｰﾓｽﾀｯﾄ､減圧弁､止水栓､</t>
  </si>
  <si>
    <t>排水ﾎｯﾊﾟｰ､連結管､各種安全装置</t>
  </si>
  <si>
    <t>ST-1 貯湯槽</t>
  </si>
  <si>
    <t>密閉式貯湯槽(SUS444)</t>
  </si>
  <si>
    <t>貯湯量 3000L</t>
  </si>
  <si>
    <t>設計用水平震度2.0G</t>
  </si>
  <si>
    <t>ﾗｲﾝﾎﾟﾝﾌﾟ(全閉防まつ形)</t>
  </si>
  <si>
    <t>65φx519L/minx3.7m</t>
  </si>
  <si>
    <t>自動復旧､標準付属品一式</t>
  </si>
  <si>
    <t>PHW-2 循環ﾎﾟﾝﾌﾟ(給湯2次側)</t>
  </si>
  <si>
    <t>出力 0.2kW</t>
  </si>
  <si>
    <t>20φx10L/minx1.5m</t>
  </si>
  <si>
    <t>TE-3 密閉式膨張ﾀﾝｸ</t>
  </si>
  <si>
    <t>タンク最小有効容量12.6L</t>
  </si>
  <si>
    <t xml:space="preserve">(給湯2次側) </t>
  </si>
  <si>
    <t>膨張量 3.5L</t>
  </si>
  <si>
    <t>圧力計､溶解栓､他標準付属一式</t>
  </si>
  <si>
    <t>給湯管</t>
    <rPh sb="0" eb="2">
      <t>キュウトウ</t>
    </rPh>
    <rPh sb="2" eb="3">
      <t>カン</t>
    </rPh>
    <phoneticPr fontId="4"/>
  </si>
  <si>
    <t>一般配管用ｽﾃﾝﾚｽ鋼管(拡管)</t>
  </si>
  <si>
    <t>SU  25    屋内一般</t>
  </si>
  <si>
    <t>SU  30    屋内一般</t>
  </si>
  <si>
    <t>SU  40    屋内一般</t>
  </si>
  <si>
    <t>SU  50    屋内一般</t>
  </si>
  <si>
    <t>SU  60    屋内一般</t>
  </si>
  <si>
    <t>SU  25    機械室･便所</t>
  </si>
  <si>
    <t>SU  30    機械室･便所</t>
  </si>
  <si>
    <t>SU  60    機械室･便所</t>
  </si>
  <si>
    <t>給湯（局所）</t>
  </si>
  <si>
    <t>伸縮管継手</t>
  </si>
  <si>
    <t>ﾍﾞﾛｰｽﾞ形複式 20A</t>
  </si>
  <si>
    <t>ﾍﾞﾛｰｽﾞ形複式 25A</t>
  </si>
  <si>
    <t>ﾍﾞﾛｰｽﾞ形複式 32A</t>
  </si>
  <si>
    <t>ﾍﾞﾛｰｽﾞ形複式 40A</t>
  </si>
  <si>
    <t>ﾍﾞﾛｰｽﾞ形複式 50A</t>
  </si>
  <si>
    <t>防振継手</t>
  </si>
  <si>
    <t>ﾍﾞﾛｰｽﾞ形 25A</t>
  </si>
  <si>
    <t xml:space="preserve">圧力計 </t>
  </si>
  <si>
    <t>CV 25 (10K)</t>
  </si>
  <si>
    <t>保温工事費</t>
    <rPh sb="0" eb="2">
      <t>ホオン</t>
    </rPh>
    <rPh sb="2" eb="4">
      <t>コウジ</t>
    </rPh>
    <rPh sb="4" eb="5">
      <t>ヒ</t>
    </rPh>
    <phoneticPr fontId="58"/>
  </si>
  <si>
    <t>PFU-1 消火ﾎﾟﾝﾌﾟﾕﾆｯﾄ</t>
  </si>
  <si>
    <t>ﾕﾆｯﾄ型､消防庁認定品</t>
  </si>
  <si>
    <t>台</t>
    <rPh sb="0" eb="1">
      <t>ダイ</t>
    </rPh>
    <phoneticPr fontId="51"/>
  </si>
  <si>
    <t>(広範囲型2号消火栓)</t>
  </si>
  <si>
    <t>50φx50φx180L/minx60m</t>
  </si>
  <si>
    <t>出力 5.5kW</t>
  </si>
  <si>
    <t>制御盤(起動ﾘﾚｰｽﾍﾟｰｽ付)､</t>
  </si>
  <si>
    <t>呼水槽､GV､CV､FJ､ﾌｰﾄ弁</t>
  </si>
  <si>
    <t>JU-1 補助加圧ﾎﾟﾝﾌﾟﾕﾆｯﾄ</t>
  </si>
  <si>
    <t>ﾕﾆｯﾄ型(盤組込､受水槽付)</t>
  </si>
  <si>
    <t>15φx15φx10L/minx60m</t>
  </si>
  <si>
    <t>出力 1.5kW</t>
  </si>
  <si>
    <t>受水槽減水時停止､</t>
  </si>
  <si>
    <t>水位復旧時自動起動機能付き</t>
  </si>
  <si>
    <t>HB-4A 屋内消火栓箱</t>
  </si>
  <si>
    <t xml:space="preserve">広範囲型2号消火栓箱(総合形) </t>
  </si>
  <si>
    <t>鋼板製(指定色塗装)</t>
  </si>
  <si>
    <t>600ｘ200ｘ1150Ｈ(参考)</t>
  </si>
  <si>
    <t>消火器</t>
  </si>
  <si>
    <t>ABC粉末消火器</t>
  </si>
  <si>
    <t>消火器横向き設置</t>
  </si>
  <si>
    <t>消火管</t>
  </si>
  <si>
    <t>配管用炭素鋼鋼管</t>
  </si>
  <si>
    <t>SGP-白  40  屋内一般</t>
  </si>
  <si>
    <t>SGP-白  50  屋内一般</t>
  </si>
  <si>
    <t>SGP-白  25  機械室・便所</t>
  </si>
  <si>
    <t>SGP-白  40  機械室・便所</t>
  </si>
  <si>
    <t>SGP-白  65  機械室・便所</t>
  </si>
  <si>
    <t>ﾌｰﾄ弁</t>
  </si>
  <si>
    <t>40A  (機器付属品)</t>
  </si>
  <si>
    <t>屋内ガス設備</t>
  </si>
  <si>
    <t>屋外ガス設備</t>
  </si>
  <si>
    <t>ガス管</t>
    <rPh sb="2" eb="3">
      <t>カン</t>
    </rPh>
    <phoneticPr fontId="4"/>
  </si>
  <si>
    <t>配管用炭素鋼鋼管</t>
    <rPh sb="0" eb="3">
      <t>ハイカンヨウ</t>
    </rPh>
    <rPh sb="3" eb="5">
      <t>タンソ</t>
    </rPh>
    <rPh sb="5" eb="6">
      <t>コウ</t>
    </rPh>
    <rPh sb="6" eb="8">
      <t>コウカン</t>
    </rPh>
    <phoneticPr fontId="58"/>
  </si>
  <si>
    <t>SGP-白  20  屋内一般</t>
  </si>
  <si>
    <t>SGP-白  20  機械室・便所</t>
  </si>
  <si>
    <t>SGP-白  50  機械室・便所</t>
  </si>
  <si>
    <t>GC</t>
  </si>
  <si>
    <t>SGP-白  20  屋外配管</t>
  </si>
  <si>
    <t>SGP-白  50  屋外配管</t>
  </si>
  <si>
    <t xml:space="preserve">自動切替バルブ </t>
  </si>
  <si>
    <t xml:space="preserve">遮断弁 </t>
  </si>
  <si>
    <t xml:space="preserve">ガスメーター </t>
  </si>
  <si>
    <t>塗装工事費</t>
  </si>
  <si>
    <t>特殊ガス設備</t>
  </si>
  <si>
    <t>機器設備</t>
    <rPh sb="0" eb="2">
      <t>キキ</t>
    </rPh>
    <rPh sb="2" eb="4">
      <t>セツビ</t>
    </rPh>
    <phoneticPr fontId="56"/>
  </si>
  <si>
    <t>配管設備</t>
    <rPh sb="0" eb="2">
      <t>ハイカン</t>
    </rPh>
    <rPh sb="2" eb="4">
      <t>セツビ</t>
    </rPh>
    <phoneticPr fontId="56"/>
  </si>
  <si>
    <t>ﾀﾞｸﾄ設備</t>
    <phoneticPr fontId="4"/>
  </si>
  <si>
    <t>機器設備</t>
  </si>
  <si>
    <t>OAHU-1-1 ｺﾝﾊﾟｸﾄ形空気調和機</t>
  </si>
  <si>
    <t>ｺﾝﾊﾟｸﾄ型　床置型</t>
  </si>
  <si>
    <t>風量:4500.0m3/h</t>
  </si>
  <si>
    <t>OAHU-1-2 ｺﾝﾊﾟｸﾄ形空気調和機</t>
  </si>
  <si>
    <t>台</t>
    <rPh sb="0" eb="1">
      <t>ダイ</t>
    </rPh>
    <phoneticPr fontId="0"/>
  </si>
  <si>
    <t>風量:6450.0m3/h</t>
  </si>
  <si>
    <t>OAHU-2-1 ｺﾝﾊﾟｸﾄ形空気調和機</t>
  </si>
  <si>
    <t>風量:6060.0m3/h</t>
  </si>
  <si>
    <t>OAHU-2-2 ｺﾝﾊﾟｸﾄ形空気調和機</t>
  </si>
  <si>
    <t>風量:10740.0m3/h</t>
  </si>
  <si>
    <t>AHP-1　空冷式ﾓｼﾞｭｰﾙﾁﾗｰ</t>
  </si>
  <si>
    <t>空冷ﾋｰﾄﾎﾟﾝﾌﾟ式･高効率</t>
  </si>
  <si>
    <t>(ｲﾝﾊﾞｰﾀｰﾎﾟﾝﾌﾟ組込形)</t>
  </si>
  <si>
    <t>C：111kW,H：191kW</t>
  </si>
  <si>
    <t>ｱｸﾃｨﾌﾞﾌｨﾙﾀ､散水装置､ﾓｼﾞｭｰﾙｺﾝﾄﾛｰﾗｰ､</t>
  </si>
  <si>
    <t>吹出し側ﾈｯﾄ(防雪用)､吸込側ﾌｰﾄﾞ(防雪･防風用)</t>
  </si>
  <si>
    <t>ｽﾌﾟﾘﾝｸﾞ防振架台、他標準付属一式</t>
  </si>
  <si>
    <t>TE-1　密閉式膨張ﾀﾝｸ</t>
  </si>
  <si>
    <t>SUS製</t>
  </si>
  <si>
    <t>有効容量：42.7L</t>
  </si>
  <si>
    <t>膨張量：11.4L</t>
  </si>
  <si>
    <t xml:space="preserve">初期絶対圧力：0.06MPa、最終絶対圧力：0.19MPa </t>
  </si>
  <si>
    <t>TE-2　密閉式膨張ﾀﾝｸ</t>
  </si>
  <si>
    <t>有効容量：2.6L</t>
  </si>
  <si>
    <t>膨張量：0.7L</t>
  </si>
  <si>
    <t xml:space="preserve">初期絶対圧力：0.06MPa、最終絶対圧力：0.49MPa </t>
  </si>
  <si>
    <t>PCH-3 冷温水ﾎﾟﾝﾌﾟ</t>
  </si>
  <si>
    <t>ﾗｲﾝﾎﾟﾝﾌﾟ ｽﾃﾝﾚｽ製</t>
  </si>
  <si>
    <t>出力：1.5kW</t>
  </si>
  <si>
    <t>能力：32φ×32φ×49L/min×8m</t>
  </si>
  <si>
    <t>圧力計x2、他標準付属品一式</t>
  </si>
  <si>
    <t>ｽﾌﾟﾘﾝｸﾞ防振架台</t>
  </si>
  <si>
    <t>HEX-1　熱交換器</t>
  </si>
  <si>
    <t>ﾌﾟﾚｰﾄ型</t>
  </si>
  <si>
    <t>一次側 冷水入口 7.0℃､出口 14.0℃､流量 14.0L/min</t>
  </si>
  <si>
    <t>二次側 冷水入口 16.0℃､出口 18.0℃､流量 49.0L/min</t>
  </si>
  <si>
    <t>一次側 温水入口 45.0℃､出口 38.0℃､流量 19.0L/min</t>
  </si>
  <si>
    <t>二次側 温水入口 42.0℃､出口 37.0℃､流量 26.0L/min</t>
  </si>
  <si>
    <t>圧損 0.03MPa以下､耐圧 1.0MPa</t>
  </si>
  <si>
    <t>PH-1　循環ﾎﾟﾝﾌﾟ</t>
  </si>
  <si>
    <t xml:space="preserve">(ｺｲﾙ凍結防止用) </t>
  </si>
  <si>
    <t>出力：0.4kW</t>
  </si>
  <si>
    <t>能力：40φx40φx69L/minx5m</t>
  </si>
  <si>
    <t>PH-2　循環ﾎﾟﾝﾌﾟ</t>
  </si>
  <si>
    <t>能力：40φx40φx107L/minx5m</t>
  </si>
  <si>
    <t>PH-3　循環ﾎﾟﾝﾌﾟ</t>
  </si>
  <si>
    <t>能力：40φx40φx46L/minx5m</t>
  </si>
  <si>
    <t>PH-4　循環ﾎﾟﾝﾌﾟ</t>
  </si>
  <si>
    <t>能力：40φx40φx81L/minx5m</t>
  </si>
  <si>
    <t>EPH-1　電気式ﾊﾟﾈﾙﾋｰﾀｰ</t>
  </si>
  <si>
    <t>形式：壁付</t>
  </si>
  <si>
    <t xml:space="preserve">標準付属品一式 </t>
  </si>
  <si>
    <t>EPH-2　電気式ﾊﾟﾈﾙﾋｰﾀｰ</t>
    <phoneticPr fontId="4"/>
  </si>
  <si>
    <t>EHP-1-1 空冷ﾏﾙﾁﾊﾟｯｹｰｼﾞｴｱｺﾝ</t>
  </si>
  <si>
    <t>ﾋﾞﾙ用ﾏﾙﾁ高効率形</t>
  </si>
  <si>
    <t>台</t>
    <rPh sb="0" eb="1">
      <t>ダイ</t>
    </rPh>
    <phoneticPr fontId="87"/>
  </si>
  <si>
    <t>[室外機]</t>
    <rPh sb="1" eb="4">
      <t>シツガイキ</t>
    </rPh>
    <phoneticPr fontId="87"/>
  </si>
  <si>
    <t>C:28.0kW,H:31.5kW</t>
  </si>
  <si>
    <t>EHP-1-1a 空冷ﾏﾙﾁﾊﾟｯｹｰｼﾞｴｱｺﾝ</t>
  </si>
  <si>
    <t>4方向ｶｾｯﾄ</t>
  </si>
  <si>
    <t>[室内機]</t>
  </si>
  <si>
    <t>C:4.5kW,H:5.0kW</t>
  </si>
  <si>
    <t>ﾌｨﾙﾀｰ,ﾘﾓｺﾝ,ﾄﾞﾚﾝｱｯﾌﾟ,他一式</t>
  </si>
  <si>
    <t>EHP-1-2 空冷ﾏﾙﾁﾊﾟｯｹｰｼﾞｴｱｺﾝ</t>
  </si>
  <si>
    <t>C:40.0kW,H:45.0kW</t>
  </si>
  <si>
    <t>EHP-1-2a 空冷ﾏﾙﾁﾊﾟｯｹｰｼﾞｴｱｺﾝ</t>
  </si>
  <si>
    <t>EHP-1-2b 空冷ﾏﾙﾁﾊﾟｯｹｰｼﾞｴｱｺﾝ</t>
  </si>
  <si>
    <t>C:2.8kW,H:3.2kW</t>
  </si>
  <si>
    <t>EHP-1-2c 空冷ﾏﾙﾁﾊﾟｯｹｰｼﾞｴｱｺﾝ</t>
  </si>
  <si>
    <t>C:3.6kW,H:4.0kW</t>
  </si>
  <si>
    <t>EHP-1-2d 空冷ﾏﾙﾁﾊﾟｯｹｰｼﾞｴｱｺﾝ</t>
  </si>
  <si>
    <t>EHP-1-2e 空冷ﾏﾙﾁﾊﾟｯｹｰｼﾞｴｱｺﾝ</t>
  </si>
  <si>
    <t>BS-1-2 空冷ﾏﾙﾁﾊﾟｯｹｰｼﾞｴｱｺﾝ</t>
  </si>
  <si>
    <t>冷暖切替ﾕﾆｯﾄ</t>
  </si>
  <si>
    <t>EHP-1-3 空冷ﾏﾙﾁﾊﾟｯｹｰｼﾞｴｱｺﾝ</t>
  </si>
  <si>
    <t>[室外機]</t>
    <rPh sb="1" eb="4">
      <t>シツガイキ</t>
    </rPh>
    <phoneticPr fontId="0"/>
  </si>
  <si>
    <t>C:77.5kW,H:90.0kW</t>
  </si>
  <si>
    <t>EHP-1-3a 空冷ﾏﾙﾁﾊﾟｯｹｰｼﾞｴｱｺﾝ</t>
  </si>
  <si>
    <t>天井埋込型</t>
  </si>
  <si>
    <t>EHP-1-3b 空冷ﾏﾙﾁﾊﾟｯｹｰｼﾞｴｱｺﾝ</t>
  </si>
  <si>
    <t>C:7.1kW,H:8.0kW</t>
  </si>
  <si>
    <t>EHP-1-3c 空冷ﾏﾙﾁﾊﾟｯｹｰｼﾞｴｱｺﾝ</t>
  </si>
  <si>
    <t>EHP-1-3d 空冷ﾏﾙﾁﾊﾟｯｹｰｼﾞｴｱｺﾝ</t>
  </si>
  <si>
    <t>EHP-1-3e 空冷ﾏﾙﾁﾊﾟｯｹｰｼﾞｴｱｺﾝ</t>
  </si>
  <si>
    <t>EHP-1-3f 空冷ﾏﾙﾁﾊﾟｯｹｰｼﾞｴｱｺﾝ</t>
  </si>
  <si>
    <t>EHP-1-3g 空冷ﾏﾙﾁﾊﾟｯｹｰｼﾞｴｱｺﾝ</t>
  </si>
  <si>
    <t>2方向ｶｾｯﾄ</t>
  </si>
  <si>
    <t>C:2.2kW,H:2.5kW</t>
  </si>
  <si>
    <t>EHP-1-3h 空冷ﾏﾙﾁﾊﾟｯｹｰｼﾞｴｱｺﾝ</t>
  </si>
  <si>
    <t>EHP-1-3i 空冷ﾏﾙﾁﾊﾟｯｹｰｼﾞｴｱｺﾝ</t>
  </si>
  <si>
    <t>EHP-1-3j 空冷ﾏﾙﾁﾊﾟｯｹｰｼﾞｴｱｺﾝ</t>
  </si>
  <si>
    <t>EHP-1-3k 空冷ﾏﾙﾁﾊﾟｯｹｰｼﾞｴｱｺﾝ</t>
  </si>
  <si>
    <t>EHP-1-3l 空冷ﾏﾙﾁﾊﾟｯｹｰｼﾞｴｱｺﾝ</t>
  </si>
  <si>
    <t>EHP-1-3m 空冷ﾏﾙﾁﾊﾟｯｹｰｼﾞｴｱｺﾝ</t>
  </si>
  <si>
    <t>BS-1-3 空冷ﾏﾙﾁﾊﾟｯｹｰｼﾞｴｱｺﾝ</t>
  </si>
  <si>
    <t>EHP-2-1 空冷ﾏﾙﾁﾊﾟｯｹｰｼﾞｴｱｺﾝ</t>
  </si>
  <si>
    <t>C:67.0kW,H:77.5kW</t>
  </si>
  <si>
    <t>EHP-2-1a 空冷ﾏﾙﾁﾊﾟｯｹｰｼﾞｴｱｺﾝ</t>
  </si>
  <si>
    <t>EHP-2-1b 空冷ﾏﾙﾁﾊﾟｯｹｰｼﾞｴｱｺﾝ</t>
  </si>
  <si>
    <t>EHP-2-1c 空冷ﾏﾙﾁﾊﾟｯｹｰｼﾞｴｱｺﾝ</t>
  </si>
  <si>
    <t>EHP-2-1d 空冷ﾏﾙﾁﾊﾟｯｹｰｼﾞｴｱｺﾝ</t>
  </si>
  <si>
    <t>EHP-2-1e 空冷ﾏﾙﾁﾊﾟｯｹｰｼﾞｴｱｺﾝ</t>
  </si>
  <si>
    <t>EHP-2-1f 空冷ﾏﾙﾁﾊﾟｯｹｰｼﾞｴｱｺﾝ</t>
  </si>
  <si>
    <t>EHP-2-1g 空冷ﾏﾙﾁﾊﾟｯｹｰｼﾞｴｱｺﾝ</t>
  </si>
  <si>
    <t>EHP-2-1h 空冷ﾏﾙﾁﾊﾟｯｹｰｼﾞｴｱｺﾝ</t>
  </si>
  <si>
    <t>EHP-2-1i 空冷ﾏﾙﾁﾊﾟｯｹｰｼﾞｴｱｺﾝ</t>
  </si>
  <si>
    <t>C:5.6kW,H:6.3kW</t>
  </si>
  <si>
    <t>BS-2-1 空冷ﾏﾙﾁﾊﾟｯｹｰｼﾞｴｱｺﾝ</t>
  </si>
  <si>
    <t>EHP-2-2 空冷ﾏﾙﾁﾊﾟｯｹｰｼﾞｴｱｺﾝ</t>
  </si>
  <si>
    <t>EHP-2-2a 空冷ﾏﾙﾁﾊﾟｯｹｰｼﾞｴｱｺﾝ</t>
  </si>
  <si>
    <t>天井埋込形</t>
  </si>
  <si>
    <t>EHP-2-2b 空冷ﾏﾙﾁﾊﾟｯｹｰｼﾞｴｱｺﾝ</t>
  </si>
  <si>
    <t>EHP-2-2c 空冷ﾏﾙﾁﾊﾟｯｹｰｼﾞｴｱｺﾝ</t>
  </si>
  <si>
    <t>EHP-2-2d 空冷ﾏﾙﾁﾊﾟｯｹｰｼﾞｴｱｺﾝ</t>
  </si>
  <si>
    <t>EHP-2-2e 空冷ﾏﾙﾁﾊﾟｯｹｰｼﾞｴｱｺﾝ</t>
  </si>
  <si>
    <t>EHP-2-2f 空冷ﾏﾙﾁﾊﾟｯｹｰｼﾞｴｱｺﾝ</t>
  </si>
  <si>
    <t>EHP-2-2g 空冷ﾏﾙﾁﾊﾟｯｹｰｼﾞｴｱｺﾝ</t>
  </si>
  <si>
    <t>EHP-2-2h 空冷ﾏﾙﾁﾊﾟｯｹｰｼﾞｴｱｺﾝ</t>
  </si>
  <si>
    <t>C:9.0kW,H:10.0kW</t>
  </si>
  <si>
    <t>EHP-2-2i 空冷ﾏﾙﾁﾊﾟｯｹｰｼﾞｴｱｺﾝ</t>
  </si>
  <si>
    <t>BS-2-2 空冷ﾏﾙﾁﾊﾟｯｹｰｼﾞｴｱｺﾝ</t>
  </si>
  <si>
    <t>CRC 集中ﾘﾓｺﾝ</t>
  </si>
  <si>
    <t>ﾘﾓｺﾝｽｲｯﾁ</t>
  </si>
  <si>
    <t>EHP用</t>
  </si>
  <si>
    <t>PAC-1 空冷ﾊﾟｯｹｰｼﾞｴｱｺﾝ</t>
  </si>
  <si>
    <t>4方向ｶｾｯﾄ　ﾂｲﾝ</t>
  </si>
  <si>
    <t>C:10.0kW,H:11.2kW</t>
  </si>
  <si>
    <t>PAC-2 空冷ﾊﾟｯｹｰｼﾞｴｱｺﾝ</t>
  </si>
  <si>
    <t>天吊型　産業用中温型 ﾂｲﾝ</t>
  </si>
  <si>
    <t>C:4.7kW,H:5.6kW</t>
  </si>
  <si>
    <t>PAC用</t>
    <phoneticPr fontId="4"/>
  </si>
  <si>
    <t>DAC-1 乾燥用暖房機</t>
  </si>
  <si>
    <t>天吊 ｼﾝｸﾞﾙ</t>
  </si>
  <si>
    <t>DAC-1用</t>
  </si>
  <si>
    <t>CAV-1-1 定風量装置</t>
    <rPh sb="8" eb="9">
      <t>サダム</t>
    </rPh>
    <rPh sb="9" eb="11">
      <t>フウリョウ</t>
    </rPh>
    <rPh sb="11" eb="13">
      <t>ソウチ</t>
    </rPh>
    <phoneticPr fontId="3"/>
  </si>
  <si>
    <t>電子式(消音型)</t>
    <phoneticPr fontId="4"/>
  </si>
  <si>
    <t>風量:200m3/h</t>
    <phoneticPr fontId="4"/>
  </si>
  <si>
    <t>CAV-1-2 定風量装置</t>
    <rPh sb="8" eb="9">
      <t>サダム</t>
    </rPh>
    <rPh sb="9" eb="11">
      <t>フウリョウ</t>
    </rPh>
    <rPh sb="11" eb="13">
      <t>ソウチ</t>
    </rPh>
    <phoneticPr fontId="3"/>
  </si>
  <si>
    <t>風量:400m3/h</t>
    <phoneticPr fontId="4"/>
  </si>
  <si>
    <t>CAV-1-3 定風量装置</t>
    <rPh sb="8" eb="9">
      <t>サダム</t>
    </rPh>
    <rPh sb="9" eb="11">
      <t>フウリョウ</t>
    </rPh>
    <rPh sb="11" eb="13">
      <t>ソウチ</t>
    </rPh>
    <phoneticPr fontId="3"/>
  </si>
  <si>
    <t>風量:150m3/h</t>
    <phoneticPr fontId="4"/>
  </si>
  <si>
    <t>CAV-1-4 定風量装置</t>
    <rPh sb="8" eb="9">
      <t>サダム</t>
    </rPh>
    <rPh sb="9" eb="11">
      <t>フウリョウ</t>
    </rPh>
    <rPh sb="11" eb="13">
      <t>ソウチ</t>
    </rPh>
    <phoneticPr fontId="3"/>
  </si>
  <si>
    <t>風量:250m3/h</t>
    <phoneticPr fontId="4"/>
  </si>
  <si>
    <t>CAV-1-5 定風量装置</t>
    <rPh sb="8" eb="9">
      <t>サダム</t>
    </rPh>
    <rPh sb="9" eb="11">
      <t>フウリョウ</t>
    </rPh>
    <rPh sb="11" eb="13">
      <t>ソウチ</t>
    </rPh>
    <phoneticPr fontId="3"/>
  </si>
  <si>
    <t>風量:100m3/h</t>
    <phoneticPr fontId="4"/>
  </si>
  <si>
    <t>CAV-1-6 定風量装置</t>
    <rPh sb="8" eb="9">
      <t>サダム</t>
    </rPh>
    <rPh sb="9" eb="11">
      <t>フウリョウ</t>
    </rPh>
    <rPh sb="11" eb="13">
      <t>ソウチ</t>
    </rPh>
    <phoneticPr fontId="3"/>
  </si>
  <si>
    <t>CAV-1-7 定風量装置</t>
    <rPh sb="8" eb="9">
      <t>サダム</t>
    </rPh>
    <rPh sb="9" eb="11">
      <t>フウリョウ</t>
    </rPh>
    <rPh sb="11" eb="13">
      <t>ソウチ</t>
    </rPh>
    <phoneticPr fontId="3"/>
  </si>
  <si>
    <t>CAV-1-8 定風量装置</t>
    <rPh sb="8" eb="9">
      <t>サダム</t>
    </rPh>
    <rPh sb="9" eb="11">
      <t>フウリョウ</t>
    </rPh>
    <rPh sb="11" eb="13">
      <t>ソウチ</t>
    </rPh>
    <phoneticPr fontId="3"/>
  </si>
  <si>
    <t>風量:1100m3/h</t>
    <phoneticPr fontId="4"/>
  </si>
  <si>
    <t>CAV-1-9 定風量装置</t>
    <rPh sb="8" eb="9">
      <t>サダム</t>
    </rPh>
    <rPh sb="9" eb="11">
      <t>フウリョウ</t>
    </rPh>
    <rPh sb="11" eb="13">
      <t>ソウチ</t>
    </rPh>
    <phoneticPr fontId="3"/>
  </si>
  <si>
    <t>CAV-1-10 定風量装置</t>
    <rPh sb="9" eb="10">
      <t>サダム</t>
    </rPh>
    <rPh sb="10" eb="12">
      <t>フウリョウ</t>
    </rPh>
    <rPh sb="12" eb="14">
      <t>ソウチ</t>
    </rPh>
    <phoneticPr fontId="3"/>
  </si>
  <si>
    <t>風量:600m3/h</t>
    <phoneticPr fontId="4"/>
  </si>
  <si>
    <t>CAV-1-11 定風量装置</t>
    <rPh sb="9" eb="10">
      <t>サダム</t>
    </rPh>
    <rPh sb="10" eb="12">
      <t>フウリョウ</t>
    </rPh>
    <rPh sb="12" eb="14">
      <t>ソウチ</t>
    </rPh>
    <phoneticPr fontId="3"/>
  </si>
  <si>
    <t>風量:750m3/h</t>
    <phoneticPr fontId="4"/>
  </si>
  <si>
    <t>CAV-1-12 定風量装置</t>
    <rPh sb="9" eb="10">
      <t>サダム</t>
    </rPh>
    <rPh sb="10" eb="12">
      <t>フウリョウ</t>
    </rPh>
    <rPh sb="12" eb="14">
      <t>ソウチ</t>
    </rPh>
    <phoneticPr fontId="3"/>
  </si>
  <si>
    <t>風量:360m3/h</t>
    <phoneticPr fontId="4"/>
  </si>
  <si>
    <t>CAV-1-13 定風量装置</t>
    <rPh sb="9" eb="10">
      <t>サダム</t>
    </rPh>
    <rPh sb="10" eb="12">
      <t>フウリョウ</t>
    </rPh>
    <rPh sb="12" eb="14">
      <t>ソウチ</t>
    </rPh>
    <phoneticPr fontId="3"/>
  </si>
  <si>
    <t>風量:550m3/h</t>
    <phoneticPr fontId="4"/>
  </si>
  <si>
    <t>CAV-2-1 定風量装置</t>
    <rPh sb="7" eb="8">
      <t>サダム</t>
    </rPh>
    <rPh sb="8" eb="10">
      <t>フウリョウ</t>
    </rPh>
    <rPh sb="10" eb="12">
      <t>ソウチ</t>
    </rPh>
    <phoneticPr fontId="3"/>
  </si>
  <si>
    <t>CAV-2-2 定風量装置</t>
    <rPh sb="7" eb="8">
      <t>サダム</t>
    </rPh>
    <rPh sb="8" eb="10">
      <t>フウリョウ</t>
    </rPh>
    <rPh sb="10" eb="12">
      <t>ソウチ</t>
    </rPh>
    <phoneticPr fontId="3"/>
  </si>
  <si>
    <t>風量:450m3/h</t>
    <phoneticPr fontId="4"/>
  </si>
  <si>
    <t>CAV-2-3 定風量装置</t>
    <rPh sb="7" eb="8">
      <t>サダム</t>
    </rPh>
    <rPh sb="8" eb="10">
      <t>フウリョウ</t>
    </rPh>
    <rPh sb="10" eb="12">
      <t>ソウチ</t>
    </rPh>
    <phoneticPr fontId="3"/>
  </si>
  <si>
    <t>CAV-2-4 定風量装置</t>
    <rPh sb="7" eb="8">
      <t>サダム</t>
    </rPh>
    <rPh sb="8" eb="10">
      <t>フウリョウ</t>
    </rPh>
    <rPh sb="10" eb="12">
      <t>ソウチ</t>
    </rPh>
    <phoneticPr fontId="3"/>
  </si>
  <si>
    <t>CAV-2-5 定風量装置</t>
    <rPh sb="7" eb="8">
      <t>サダム</t>
    </rPh>
    <rPh sb="8" eb="10">
      <t>フウリョウ</t>
    </rPh>
    <rPh sb="10" eb="12">
      <t>ソウチ</t>
    </rPh>
    <phoneticPr fontId="3"/>
  </si>
  <si>
    <t>CAV-2-6 定風量装置</t>
    <rPh sb="7" eb="8">
      <t>サダム</t>
    </rPh>
    <rPh sb="8" eb="10">
      <t>フウリョウ</t>
    </rPh>
    <rPh sb="10" eb="12">
      <t>ソウチ</t>
    </rPh>
    <phoneticPr fontId="3"/>
  </si>
  <si>
    <t>CAV-2-7 定風量装置</t>
    <rPh sb="7" eb="8">
      <t>サダム</t>
    </rPh>
    <rPh sb="8" eb="10">
      <t>フウリョウ</t>
    </rPh>
    <rPh sb="10" eb="12">
      <t>ソウチ</t>
    </rPh>
    <phoneticPr fontId="3"/>
  </si>
  <si>
    <t>CAV-2-8 定風量装置</t>
    <rPh sb="7" eb="8">
      <t>サダム</t>
    </rPh>
    <rPh sb="8" eb="10">
      <t>フウリョウ</t>
    </rPh>
    <rPh sb="10" eb="12">
      <t>ソウチ</t>
    </rPh>
    <phoneticPr fontId="3"/>
  </si>
  <si>
    <t>CAV-2-9 定風量装置</t>
    <rPh sb="7" eb="8">
      <t>サダム</t>
    </rPh>
    <rPh sb="8" eb="10">
      <t>フウリョウ</t>
    </rPh>
    <rPh sb="10" eb="12">
      <t>ソウチ</t>
    </rPh>
    <phoneticPr fontId="3"/>
  </si>
  <si>
    <t>風量:650m3/h</t>
    <phoneticPr fontId="4"/>
  </si>
  <si>
    <t>CAV-2-10 定風量装置</t>
    <rPh sb="8" eb="9">
      <t>サダム</t>
    </rPh>
    <rPh sb="9" eb="11">
      <t>フウリョウ</t>
    </rPh>
    <rPh sb="11" eb="13">
      <t>ソウチ</t>
    </rPh>
    <phoneticPr fontId="3"/>
  </si>
  <si>
    <t>風量:350m3/h</t>
    <phoneticPr fontId="4"/>
  </si>
  <si>
    <t>CAV-2-11 定風量装置</t>
    <rPh sb="8" eb="9">
      <t>サダム</t>
    </rPh>
    <rPh sb="9" eb="11">
      <t>フウリョウ</t>
    </rPh>
    <rPh sb="11" eb="13">
      <t>ソウチ</t>
    </rPh>
    <phoneticPr fontId="3"/>
  </si>
  <si>
    <t>CAV-2-12 定風量装置</t>
    <rPh sb="8" eb="9">
      <t>サダム</t>
    </rPh>
    <rPh sb="9" eb="11">
      <t>フウリョウ</t>
    </rPh>
    <rPh sb="11" eb="13">
      <t>ソウチ</t>
    </rPh>
    <phoneticPr fontId="3"/>
  </si>
  <si>
    <t>CAV-2-13 定風量装置</t>
    <rPh sb="8" eb="9">
      <t>サダム</t>
    </rPh>
    <rPh sb="9" eb="11">
      <t>フウリョウ</t>
    </rPh>
    <rPh sb="11" eb="13">
      <t>ソウチ</t>
    </rPh>
    <phoneticPr fontId="3"/>
  </si>
  <si>
    <t>CAV-2-14 定風量装置</t>
    <rPh sb="8" eb="9">
      <t>サダム</t>
    </rPh>
    <rPh sb="9" eb="11">
      <t>フウリョウ</t>
    </rPh>
    <rPh sb="11" eb="13">
      <t>ソウチ</t>
    </rPh>
    <phoneticPr fontId="3"/>
  </si>
  <si>
    <t>CAV-2-15 定風量装置</t>
    <rPh sb="8" eb="9">
      <t>サダム</t>
    </rPh>
    <rPh sb="9" eb="11">
      <t>フウリョウ</t>
    </rPh>
    <rPh sb="11" eb="13">
      <t>ソウチ</t>
    </rPh>
    <phoneticPr fontId="3"/>
  </si>
  <si>
    <t>CAV-2-16 定風量装置</t>
    <rPh sb="8" eb="9">
      <t>サダム</t>
    </rPh>
    <rPh sb="9" eb="11">
      <t>フウリョウ</t>
    </rPh>
    <rPh sb="11" eb="13">
      <t>ソウチ</t>
    </rPh>
    <phoneticPr fontId="3"/>
  </si>
  <si>
    <t>風量:1050m3/h</t>
    <phoneticPr fontId="4"/>
  </si>
  <si>
    <t>CAV-2-17 定風量装置</t>
    <rPh sb="8" eb="9">
      <t>サダム</t>
    </rPh>
    <rPh sb="9" eb="11">
      <t>フウリョウ</t>
    </rPh>
    <rPh sb="11" eb="13">
      <t>ソウチ</t>
    </rPh>
    <phoneticPr fontId="3"/>
  </si>
  <si>
    <t>風量:1100m3/h</t>
  </si>
  <si>
    <t>CAV-2-18 定風量装置</t>
    <rPh sb="8" eb="9">
      <t>サダム</t>
    </rPh>
    <rPh sb="9" eb="11">
      <t>フウリョウ</t>
    </rPh>
    <rPh sb="11" eb="13">
      <t>ソウチ</t>
    </rPh>
    <phoneticPr fontId="3"/>
  </si>
  <si>
    <t>CAV-2-19 定風量装置</t>
    <rPh sb="8" eb="9">
      <t>サダム</t>
    </rPh>
    <rPh sb="9" eb="11">
      <t>フウリョウ</t>
    </rPh>
    <rPh sb="11" eb="13">
      <t>ソウチ</t>
    </rPh>
    <phoneticPr fontId="3"/>
  </si>
  <si>
    <t>CAV-2-20 定風量装置</t>
    <rPh sb="8" eb="9">
      <t>サダム</t>
    </rPh>
    <rPh sb="9" eb="11">
      <t>フウリョウ</t>
    </rPh>
    <rPh sb="11" eb="13">
      <t>ソウチ</t>
    </rPh>
    <phoneticPr fontId="3"/>
  </si>
  <si>
    <t>風量:1720m3/h</t>
    <phoneticPr fontId="4"/>
  </si>
  <si>
    <t>CAV-2-20-1 定風量装置</t>
    <rPh sb="10" eb="11">
      <t>サダム</t>
    </rPh>
    <rPh sb="11" eb="13">
      <t>フウリョウ</t>
    </rPh>
    <rPh sb="13" eb="15">
      <t>ソウチ</t>
    </rPh>
    <phoneticPr fontId="3"/>
  </si>
  <si>
    <t>風量:1360m3/h</t>
    <phoneticPr fontId="4"/>
  </si>
  <si>
    <t>CAV-2-20-2 定風量装置</t>
    <rPh sb="10" eb="11">
      <t>サダム</t>
    </rPh>
    <rPh sb="11" eb="13">
      <t>フウリョウ</t>
    </rPh>
    <rPh sb="13" eb="15">
      <t>ソウチ</t>
    </rPh>
    <phoneticPr fontId="3"/>
  </si>
  <si>
    <t>CAV-2-21 定風量装置</t>
    <rPh sb="8" eb="9">
      <t>サダム</t>
    </rPh>
    <rPh sb="9" eb="11">
      <t>フウリョウ</t>
    </rPh>
    <rPh sb="11" eb="13">
      <t>ソウチ</t>
    </rPh>
    <phoneticPr fontId="3"/>
  </si>
  <si>
    <t>CAV-2-22 定風量装置</t>
    <rPh sb="8" eb="9">
      <t>サダム</t>
    </rPh>
    <rPh sb="9" eb="11">
      <t>フウリョウ</t>
    </rPh>
    <rPh sb="11" eb="13">
      <t>ソウチ</t>
    </rPh>
    <phoneticPr fontId="3"/>
  </si>
  <si>
    <t>風量:400m3/h</t>
  </si>
  <si>
    <t>CAV-2-23 定風量装置</t>
    <rPh sb="8" eb="9">
      <t>サダム</t>
    </rPh>
    <rPh sb="9" eb="11">
      <t>フウリョウ</t>
    </rPh>
    <rPh sb="11" eb="13">
      <t>ソウチ</t>
    </rPh>
    <phoneticPr fontId="3"/>
  </si>
  <si>
    <t>風量:540m3/h</t>
    <phoneticPr fontId="4"/>
  </si>
  <si>
    <t>CAV-2-23-1 定風量装置</t>
    <rPh sb="10" eb="11">
      <t>サダム</t>
    </rPh>
    <rPh sb="11" eb="13">
      <t>フウリョウ</t>
    </rPh>
    <rPh sb="13" eb="15">
      <t>ソウチ</t>
    </rPh>
    <phoneticPr fontId="3"/>
  </si>
  <si>
    <t>風量:180m3/h</t>
    <phoneticPr fontId="4"/>
  </si>
  <si>
    <t>CAV-2-23-2 定風量装置</t>
    <rPh sb="10" eb="11">
      <t>サダム</t>
    </rPh>
    <rPh sb="11" eb="13">
      <t>フウリョウ</t>
    </rPh>
    <rPh sb="13" eb="15">
      <t>ソウチ</t>
    </rPh>
    <phoneticPr fontId="3"/>
  </si>
  <si>
    <t>CAV-2-24 定風量装置</t>
    <rPh sb="8" eb="9">
      <t>サダム</t>
    </rPh>
    <rPh sb="9" eb="11">
      <t>フウリョウ</t>
    </rPh>
    <rPh sb="11" eb="13">
      <t>ソウチ</t>
    </rPh>
    <phoneticPr fontId="3"/>
  </si>
  <si>
    <t>CAV-2-25 定風量装置</t>
    <rPh sb="8" eb="9">
      <t>サダム</t>
    </rPh>
    <rPh sb="9" eb="11">
      <t>フウリョウ</t>
    </rPh>
    <rPh sb="11" eb="13">
      <t>ソウチ</t>
    </rPh>
    <phoneticPr fontId="3"/>
  </si>
  <si>
    <t>CAV-2-26 定風量装置</t>
    <rPh sb="8" eb="9">
      <t>サダム</t>
    </rPh>
    <rPh sb="9" eb="11">
      <t>フウリョウ</t>
    </rPh>
    <rPh sb="11" eb="13">
      <t>ソウチ</t>
    </rPh>
    <phoneticPr fontId="3"/>
  </si>
  <si>
    <t>CAV-2-27 定風量装置</t>
    <rPh sb="8" eb="9">
      <t>サダム</t>
    </rPh>
    <rPh sb="9" eb="11">
      <t>フウリョウ</t>
    </rPh>
    <rPh sb="11" eb="13">
      <t>ソウチ</t>
    </rPh>
    <phoneticPr fontId="3"/>
  </si>
  <si>
    <t>VAV-1-1 定風量装置</t>
    <rPh sb="7" eb="8">
      <t>サダム</t>
    </rPh>
    <rPh sb="8" eb="10">
      <t>フウリョウ</t>
    </rPh>
    <rPh sb="10" eb="12">
      <t>ソウチ</t>
    </rPh>
    <phoneticPr fontId="3"/>
  </si>
  <si>
    <t>風量:1125m3/h</t>
    <phoneticPr fontId="4"/>
  </si>
  <si>
    <t>VAV-1-2 定風量装置</t>
    <rPh sb="7" eb="8">
      <t>サダム</t>
    </rPh>
    <rPh sb="8" eb="10">
      <t>フウリョウ</t>
    </rPh>
    <rPh sb="10" eb="12">
      <t>ソウチ</t>
    </rPh>
    <phoneticPr fontId="3"/>
  </si>
  <si>
    <t>風量:4500m3/h</t>
    <phoneticPr fontId="4"/>
  </si>
  <si>
    <t>配管設備</t>
  </si>
  <si>
    <t>冷温水管</t>
  </si>
  <si>
    <t>SGP-白  32  屋内一般</t>
  </si>
  <si>
    <t>SGP-白  65  屋内一般</t>
  </si>
  <si>
    <t>SGP-白  80  屋内一般</t>
  </si>
  <si>
    <t>SGP-白  20  機械室･便所</t>
  </si>
  <si>
    <t>SGP-白  32  機械室･便所</t>
  </si>
  <si>
    <t>SGP-白  40  機械室･便所</t>
  </si>
  <si>
    <t>SGP-白  65  機械室･便所</t>
  </si>
  <si>
    <t>SGP-白  80  機械室･便所</t>
  </si>
  <si>
    <t>膨張水管</t>
  </si>
  <si>
    <t>ﾍﾞﾛｰｽﾞ形複式 32</t>
  </si>
  <si>
    <t>ﾍﾞﾛｰｽﾞ形複式 65</t>
  </si>
  <si>
    <t>ﾍﾞﾛｰｽﾞ形複式 80</t>
  </si>
  <si>
    <t>ﾍﾞﾛｰｽﾞ形 水用 750L 65</t>
  </si>
  <si>
    <t>圧力計</t>
  </si>
  <si>
    <t>温度計</t>
  </si>
  <si>
    <t>Y型ｽﾄﾚｰﾅ</t>
  </si>
  <si>
    <t>32 (10K)</t>
  </si>
  <si>
    <t>65 (10K)</t>
  </si>
  <si>
    <t>80 (10K)</t>
  </si>
  <si>
    <t>青銅仕切弁</t>
  </si>
  <si>
    <t>GV 20 (5K)</t>
  </si>
  <si>
    <t>GV 32 (5K)</t>
  </si>
  <si>
    <t>GV 40 (5K)</t>
  </si>
  <si>
    <t>青銅逆止弁</t>
  </si>
  <si>
    <t>CV 40 (10K)</t>
  </si>
  <si>
    <t>安全弁</t>
  </si>
  <si>
    <t>自動ｴｱ抜弁(青銅製)</t>
  </si>
  <si>
    <t>二方弁装置</t>
  </si>
  <si>
    <t>32Aｘ25A(機械室) (5K)</t>
  </si>
  <si>
    <t>40Aｘ25A(機械室) (5K)</t>
  </si>
  <si>
    <t>65Aｘ50A(機械室) (5K)</t>
  </si>
  <si>
    <t>80Aｘ65A(機械室) (5K)</t>
  </si>
  <si>
    <t>三方弁装置</t>
  </si>
  <si>
    <t>32A (5K)</t>
  </si>
  <si>
    <t>樹脂製支持受</t>
  </si>
  <si>
    <t>32A</t>
  </si>
  <si>
    <t>40A</t>
  </si>
  <si>
    <t>65A</t>
  </si>
  <si>
    <t>80A</t>
  </si>
  <si>
    <t>温水管</t>
  </si>
  <si>
    <t xml:space="preserve">温度計 </t>
  </si>
  <si>
    <t>40 (10K)</t>
  </si>
  <si>
    <t>冷媒ガス管(1)</t>
  </si>
  <si>
    <t>断熱被覆銅管</t>
  </si>
  <si>
    <t>9.52φ 　　断熱20mm</t>
  </si>
  <si>
    <t>12.70φ　　断熱20mm</t>
  </si>
  <si>
    <t>15.88φ　　断熱20mm</t>
  </si>
  <si>
    <t>19.05φ　　断熱20mm</t>
  </si>
  <si>
    <t>22.22φ　　断熱20mm</t>
  </si>
  <si>
    <t>25.40φ　　断熱20mm</t>
  </si>
  <si>
    <t>28.58φ　　断熱20mm</t>
  </si>
  <si>
    <t>31.75φ　　断熱20mm</t>
  </si>
  <si>
    <t>冷媒ガス管(2)</t>
  </si>
  <si>
    <t>冷媒液管</t>
  </si>
  <si>
    <t>6.35φ　　 断熱10mm</t>
  </si>
  <si>
    <t>9.52φ　　 断熱10mm</t>
  </si>
  <si>
    <t>12.70φ　　断熱10mm</t>
  </si>
  <si>
    <t>15.88φ　　断熱10mm</t>
  </si>
  <si>
    <t>19.05φ　　断熱10mm</t>
  </si>
  <si>
    <t>ドレン管</t>
  </si>
  <si>
    <t>VP  25    屋内一般</t>
  </si>
  <si>
    <t>VP  30    屋内一般</t>
  </si>
  <si>
    <t>VP  50    屋内一般</t>
  </si>
  <si>
    <t>VP  75    屋内一般</t>
  </si>
  <si>
    <t>VP  100   屋内一般</t>
  </si>
  <si>
    <t>FDVD 75　 屋内一般</t>
  </si>
  <si>
    <t>FDVD 100　屋内一般</t>
  </si>
  <si>
    <t>FDVD 50　 機械室・便所</t>
  </si>
  <si>
    <t>FDVD 100  機械室・便所</t>
  </si>
  <si>
    <t>ﾄﾞﾚﾝﾋｰﾀｰ (AC100V 40w)</t>
  </si>
  <si>
    <t>2.0m</t>
  </si>
  <si>
    <t>GV 50 (5K)</t>
  </si>
  <si>
    <t>ｴｱｶｯﾄ弁</t>
  </si>
  <si>
    <t>30A</t>
  </si>
  <si>
    <t>間接排水口 (防虫網、蓋付)</t>
  </si>
  <si>
    <t>100Aｘ50A</t>
  </si>
  <si>
    <t>間接排水口</t>
  </si>
  <si>
    <t>200A×50A</t>
  </si>
  <si>
    <t>200A×75A</t>
  </si>
  <si>
    <t>防虫網 SUS製</t>
  </si>
  <si>
    <t xml:space="preserve">空調機用ﾄﾞﾚﾝﾄﾗｯﾌﾟ </t>
  </si>
  <si>
    <t>ⓢ小口径塩ビ桝（鋳鉄蓋）</t>
  </si>
  <si>
    <t>(50-150φ)KT     600H</t>
  </si>
  <si>
    <t>(75-150φ)KT     600H</t>
  </si>
  <si>
    <t>(100-150φ)KT    600H</t>
  </si>
  <si>
    <t>加湿給水管</t>
  </si>
  <si>
    <t>水道用塩ﾋﾞﾗｲﾆﾝｸﾞ鋼管</t>
  </si>
  <si>
    <t>SGP-VB  20　　屋内一般</t>
  </si>
  <si>
    <t>SGP-VB  25　　屋内一般</t>
  </si>
  <si>
    <t>SGP-VB  32　　屋内一般</t>
  </si>
  <si>
    <t>SGP-VB  20　　機械室・便所</t>
  </si>
  <si>
    <t>SGP-VB  32　　機械室・便所</t>
  </si>
  <si>
    <t>ﾍﾞﾛｰｽﾞ形 水用 300L 20A</t>
  </si>
  <si>
    <t>Y型ｽﾄﾚｰﾅ(管端防食ｺｱ）</t>
  </si>
  <si>
    <t>20 (10K)</t>
  </si>
  <si>
    <t>仕切弁(管端防食ｺｱ）</t>
  </si>
  <si>
    <t>逆止弁(管端防食ｺｱ）</t>
  </si>
  <si>
    <t>減圧弁装置</t>
  </si>
  <si>
    <t>20Aｘ15A(機械室) (5K)</t>
  </si>
  <si>
    <t>空調</t>
  </si>
  <si>
    <t>式</t>
    <phoneticPr fontId="4"/>
  </si>
  <si>
    <t>室内外機渡り配線</t>
  </si>
  <si>
    <t>冷媒共巻</t>
  </si>
  <si>
    <t>架台類</t>
  </si>
  <si>
    <t>区画貫通処理費</t>
  </si>
  <si>
    <t>(3)</t>
    <phoneticPr fontId="4"/>
  </si>
  <si>
    <t>長方形ﾀﾞｸﾄ(亜鉛鉄板)</t>
    <phoneticPr fontId="4"/>
  </si>
  <si>
    <t>ｱﾝｸﾞﾙ 1501&lt;L≦2200     1.0mm</t>
  </si>
  <si>
    <t>㎡</t>
    <phoneticPr fontId="4"/>
  </si>
  <si>
    <t>ｱﾝｸﾞﾙ 2201mm&lt;L         1.2mm</t>
  </si>
  <si>
    <t>共板工法 L≦450         0.5mm</t>
    <phoneticPr fontId="4"/>
  </si>
  <si>
    <t>共板工法 451&lt;L≦750     0.6mm</t>
    <phoneticPr fontId="4"/>
  </si>
  <si>
    <t>普通鋼板     1.6mm</t>
    <phoneticPr fontId="4"/>
  </si>
  <si>
    <t>ｽﾊﾟｲﾗﾙﾀﾞｸﾄ(低圧)</t>
    <phoneticPr fontId="4"/>
  </si>
  <si>
    <t>150φ</t>
    <phoneticPr fontId="4"/>
  </si>
  <si>
    <t>200φ</t>
    <phoneticPr fontId="4"/>
  </si>
  <si>
    <t>250φ</t>
    <phoneticPr fontId="4"/>
  </si>
  <si>
    <t>300φ</t>
    <phoneticPr fontId="4"/>
  </si>
  <si>
    <t>ソックダクト</t>
  </si>
  <si>
    <t>250φ×3000L</t>
  </si>
  <si>
    <t>ﾕﾆﾊﾞｰｻﾙ形吹出口</t>
    <phoneticPr fontId="4"/>
  </si>
  <si>
    <t>HS  150×150</t>
    <phoneticPr fontId="4"/>
  </si>
  <si>
    <t>個</t>
    <phoneticPr fontId="4"/>
  </si>
  <si>
    <t>HS  200×200</t>
    <phoneticPr fontId="4"/>
  </si>
  <si>
    <t>HS  250×250</t>
    <phoneticPr fontId="4"/>
  </si>
  <si>
    <t>HS  300×300</t>
    <phoneticPr fontId="4"/>
  </si>
  <si>
    <t>HS  350×350</t>
    <phoneticPr fontId="4"/>
  </si>
  <si>
    <t>HS  400×400</t>
    <phoneticPr fontId="4"/>
  </si>
  <si>
    <t>HS  500×500</t>
    <phoneticPr fontId="4"/>
  </si>
  <si>
    <t>VHS(結露防止)  150×150</t>
    <phoneticPr fontId="4"/>
  </si>
  <si>
    <t>VHS(結露防止)  200×200</t>
    <phoneticPr fontId="4"/>
  </si>
  <si>
    <t>VHS(結露防止)  250×250</t>
    <phoneticPr fontId="4"/>
  </si>
  <si>
    <t>VHS(結露防止)  300×300</t>
    <phoneticPr fontId="4"/>
  </si>
  <si>
    <t>VHS(結露防止)  350×350</t>
    <phoneticPr fontId="4"/>
  </si>
  <si>
    <t>VHS(結露防止)  400×400</t>
    <phoneticPr fontId="4"/>
  </si>
  <si>
    <t>VHS(結露防止)  500×500</t>
    <phoneticPr fontId="4"/>
  </si>
  <si>
    <t>VHS(結露防止)  550×550</t>
    <phoneticPr fontId="4"/>
  </si>
  <si>
    <t>VHS(結露防止)  600×600</t>
    <phoneticPr fontId="4"/>
  </si>
  <si>
    <t>線状吹出口</t>
    <phoneticPr fontId="4"/>
  </si>
  <si>
    <t>BL-D(結露防止)  1000L</t>
    <phoneticPr fontId="4"/>
  </si>
  <si>
    <t>BL-D(結露防止)  2000L</t>
    <phoneticPr fontId="4"/>
  </si>
  <si>
    <t>BL-D(結露防止)  2500L</t>
    <phoneticPr fontId="4"/>
  </si>
  <si>
    <t>CL-3  1000L</t>
    <phoneticPr fontId="4"/>
  </si>
  <si>
    <t>CL-4  2500L</t>
    <phoneticPr fontId="4"/>
  </si>
  <si>
    <t>風量測定口</t>
    <phoneticPr fontId="4"/>
  </si>
  <si>
    <t>温度計</t>
    <phoneticPr fontId="4"/>
  </si>
  <si>
    <t>風量調節ﾀﾞﾝﾊﾟｰ</t>
    <phoneticPr fontId="4"/>
  </si>
  <si>
    <t>VD  450×450</t>
    <phoneticPr fontId="4"/>
  </si>
  <si>
    <t>VD  500×500</t>
    <phoneticPr fontId="4"/>
  </si>
  <si>
    <t>VD  550×500</t>
    <phoneticPr fontId="4"/>
  </si>
  <si>
    <t>VD  650×600</t>
    <phoneticPr fontId="4"/>
  </si>
  <si>
    <t>ﾓｰﾀｰﾀﾞﾝﾊﾟｰ</t>
  </si>
  <si>
    <t>MD  450×450</t>
    <phoneticPr fontId="4"/>
  </si>
  <si>
    <t>MD  500×500</t>
    <phoneticPr fontId="4"/>
  </si>
  <si>
    <t>MD  550×500</t>
    <phoneticPr fontId="4"/>
  </si>
  <si>
    <t>MD  650×600</t>
    <phoneticPr fontId="4"/>
  </si>
  <si>
    <t>防火ﾀﾞﾝﾊﾟｰ</t>
    <phoneticPr fontId="4"/>
  </si>
  <si>
    <t>FD  300×300</t>
    <phoneticPr fontId="4"/>
  </si>
  <si>
    <t>FD  450×450</t>
    <phoneticPr fontId="4"/>
  </si>
  <si>
    <t>FD  500×500</t>
  </si>
  <si>
    <t>防火･防煙ﾀﾞﾝﾊﾟｰ</t>
  </si>
  <si>
    <t>SFD  400×350</t>
  </si>
  <si>
    <t>逆流防止ﾀﾞﾝﾊﾟｰ</t>
  </si>
  <si>
    <t>CD  450×450</t>
    <phoneticPr fontId="4"/>
  </si>
  <si>
    <t>CD  500×500</t>
    <phoneticPr fontId="4"/>
  </si>
  <si>
    <t>FD  200φ</t>
    <phoneticPr fontId="4"/>
  </si>
  <si>
    <t>FD  250φ</t>
    <phoneticPr fontId="4"/>
  </si>
  <si>
    <t>FD  300φ</t>
    <phoneticPr fontId="4"/>
  </si>
  <si>
    <t>SFD  250φ</t>
  </si>
  <si>
    <t>総合調整費</t>
    <phoneticPr fontId="4"/>
  </si>
  <si>
    <t>たわみ継手費</t>
    <phoneticPr fontId="4"/>
  </si>
  <si>
    <t>ﾁｬﾝﾊﾞｰ類費</t>
    <phoneticPr fontId="4"/>
  </si>
  <si>
    <t>制気口ﾎﾞｯｸｽ類費</t>
    <phoneticPr fontId="4"/>
  </si>
  <si>
    <t>塗装工事費</t>
    <phoneticPr fontId="4"/>
  </si>
  <si>
    <t>床冷暖房</t>
  </si>
  <si>
    <t>ダクト設備</t>
    <rPh sb="3" eb="5">
      <t>セツビ</t>
    </rPh>
    <phoneticPr fontId="56"/>
  </si>
  <si>
    <t>HEU-1-1 全熱交換ユニット</t>
    <rPh sb="8" eb="9">
      <t>ゼン</t>
    </rPh>
    <phoneticPr fontId="3"/>
  </si>
  <si>
    <t>天井隠蔽形</t>
    <phoneticPr fontId="4"/>
  </si>
  <si>
    <t>200φ×600ｍ3/h×100Pa</t>
  </si>
  <si>
    <t>HEU-1-2 全熱交換ユニット</t>
    <rPh sb="8" eb="9">
      <t>ゼン</t>
    </rPh>
    <phoneticPr fontId="3"/>
  </si>
  <si>
    <t>HEU-1-3 全熱交換ユニット</t>
    <rPh sb="8" eb="9">
      <t>ゼン</t>
    </rPh>
    <phoneticPr fontId="3"/>
  </si>
  <si>
    <t>250φ×900ｍ3/h×150Pa</t>
  </si>
  <si>
    <t>HEU-1-4 全熱交換ユニット</t>
  </si>
  <si>
    <t>200φ×450ｍ3/h×100Pa</t>
    <phoneticPr fontId="4"/>
  </si>
  <si>
    <t>FS-1 排風機</t>
    <rPh sb="5" eb="7">
      <t>ハイフウ</t>
    </rPh>
    <rPh sb="7" eb="8">
      <t>キ</t>
    </rPh>
    <phoneticPr fontId="3"/>
  </si>
  <si>
    <t>有圧扇</t>
  </si>
  <si>
    <t xml:space="preserve"> 40cm×2300ｍ3/h×50Pa</t>
  </si>
  <si>
    <t>ｳｪｻﾞｰｶﾊﾞｰ(SUS)､電動ｼｬｯﾀｰ､防虫網</t>
    <phoneticPr fontId="4"/>
  </si>
  <si>
    <t>FE-1 排風機</t>
    <rPh sb="5" eb="7">
      <t>ハイフウ</t>
    </rPh>
    <rPh sb="7" eb="8">
      <t>キ</t>
    </rPh>
    <phoneticPr fontId="3"/>
  </si>
  <si>
    <t>ｳｪｻﾞｰｶﾊﾞｰ(SUS)､電動ｼｬｯﾀｰ</t>
  </si>
  <si>
    <t>FS-2-1 排風機</t>
    <rPh sb="7" eb="9">
      <t>ハイフウ</t>
    </rPh>
    <rPh sb="9" eb="10">
      <t>キ</t>
    </rPh>
    <phoneticPr fontId="3"/>
  </si>
  <si>
    <t>消音形ｽﾄﾚｰﾄｼﾛｯｺﾌｧﾝ</t>
  </si>
  <si>
    <t xml:space="preserve"> #1 1/2×8050ｍ3/h×150Pa</t>
  </si>
  <si>
    <t>FE-1-1 排風機</t>
    <rPh sb="7" eb="9">
      <t>ハイフウ</t>
    </rPh>
    <rPh sb="9" eb="10">
      <t>キ</t>
    </rPh>
    <phoneticPr fontId="3"/>
  </si>
  <si>
    <t xml:space="preserve"> #1 1/4×600ｍ3/h×150Pa</t>
  </si>
  <si>
    <t>FE-1-2 排風機</t>
    <rPh sb="7" eb="9">
      <t>ハイフウ</t>
    </rPh>
    <rPh sb="9" eb="10">
      <t>キ</t>
    </rPh>
    <phoneticPr fontId="3"/>
  </si>
  <si>
    <t xml:space="preserve"> #1 1/2 ×2×3400ｍ3/h×100Pa</t>
  </si>
  <si>
    <t>FE-1-3 排風機</t>
    <rPh sb="7" eb="9">
      <t>ハイフウ</t>
    </rPh>
    <rPh sb="9" eb="10">
      <t>キ</t>
    </rPh>
    <phoneticPr fontId="3"/>
  </si>
  <si>
    <t xml:space="preserve"> #1 1/2×750ｍ3/h×200Pa</t>
  </si>
  <si>
    <t>FE-1-4 排風機</t>
    <rPh sb="7" eb="9">
      <t>ハイフウ</t>
    </rPh>
    <rPh sb="9" eb="10">
      <t>キ</t>
    </rPh>
    <phoneticPr fontId="3"/>
  </si>
  <si>
    <t xml:space="preserve"> #1 1/4×550ｍ3/h×200Pa</t>
  </si>
  <si>
    <t>FE-1-5 排風機</t>
    <rPh sb="7" eb="9">
      <t>ハイフウ</t>
    </rPh>
    <rPh sb="9" eb="10">
      <t>キ</t>
    </rPh>
    <phoneticPr fontId="3"/>
  </si>
  <si>
    <t>天井扇</t>
  </si>
  <si>
    <t>150φ×150ｍ3/h×50Pa</t>
  </si>
  <si>
    <t>FE-1-6 排風機</t>
    <rPh sb="7" eb="9">
      <t>ハイフウ</t>
    </rPh>
    <rPh sb="9" eb="10">
      <t>キ</t>
    </rPh>
    <phoneticPr fontId="3"/>
  </si>
  <si>
    <t>天井扇（2室換気）</t>
  </si>
  <si>
    <t>100φ×100ｍ3/h×100Pa</t>
  </si>
  <si>
    <t>FE-1-7 排風機</t>
    <rPh sb="7" eb="9">
      <t>ハイフウ</t>
    </rPh>
    <rPh sb="9" eb="10">
      <t>キ</t>
    </rPh>
    <phoneticPr fontId="3"/>
  </si>
  <si>
    <t>FE-1-8 排風機</t>
    <rPh sb="7" eb="9">
      <t>ハイフウ</t>
    </rPh>
    <rPh sb="9" eb="10">
      <t>キ</t>
    </rPh>
    <phoneticPr fontId="3"/>
  </si>
  <si>
    <t xml:space="preserve"> #1 1/2×1250ｍ3/h×200Pa</t>
  </si>
  <si>
    <t>FE-1-9 排風機</t>
    <rPh sb="7" eb="9">
      <t>ハイフウ</t>
    </rPh>
    <rPh sb="9" eb="10">
      <t>キ</t>
    </rPh>
    <phoneticPr fontId="3"/>
  </si>
  <si>
    <t xml:space="preserve"> #1×100ｍ3/h×150Pa</t>
  </si>
  <si>
    <t>FE-1-10 排風機</t>
    <rPh sb="8" eb="10">
      <t>ハイフウ</t>
    </rPh>
    <rPh sb="10" eb="11">
      <t>キ</t>
    </rPh>
    <phoneticPr fontId="3"/>
  </si>
  <si>
    <t xml:space="preserve"> #1×200ｍ3/h×100Pa</t>
  </si>
  <si>
    <t>FE-1-11 排風機</t>
    <rPh sb="8" eb="10">
      <t>ハイフウ</t>
    </rPh>
    <rPh sb="10" eb="11">
      <t>キ</t>
    </rPh>
    <phoneticPr fontId="3"/>
  </si>
  <si>
    <t xml:space="preserve"> #1 1/4×100ｍ3/h×150Pa</t>
  </si>
  <si>
    <t>FE-1-12 排風機</t>
    <rPh sb="8" eb="10">
      <t>ハイフウ</t>
    </rPh>
    <rPh sb="10" eb="11">
      <t>キ</t>
    </rPh>
    <phoneticPr fontId="3"/>
  </si>
  <si>
    <t xml:space="preserve"> #1 1/4×400ｍ3/h×150Pa</t>
  </si>
  <si>
    <t>FE-1-13 排風機</t>
    <rPh sb="8" eb="10">
      <t>ハイフウ</t>
    </rPh>
    <rPh sb="10" eb="11">
      <t>キ</t>
    </rPh>
    <phoneticPr fontId="3"/>
  </si>
  <si>
    <t xml:space="preserve"> #1×150ｍ3/h×100Pa</t>
  </si>
  <si>
    <t>FE-1-14 排風機</t>
    <rPh sb="8" eb="10">
      <t>ハイフウ</t>
    </rPh>
    <rPh sb="10" eb="11">
      <t>キ</t>
    </rPh>
    <phoneticPr fontId="3"/>
  </si>
  <si>
    <t xml:space="preserve"> #1 1/4×150ｍ3/h×150Pa</t>
  </si>
  <si>
    <t>FE-1-15 排風機</t>
    <rPh sb="8" eb="10">
      <t>ハイフウ</t>
    </rPh>
    <rPh sb="10" eb="11">
      <t>キ</t>
    </rPh>
    <phoneticPr fontId="3"/>
  </si>
  <si>
    <t xml:space="preserve"> #1 1/4×450ｍ3/h×100Pa</t>
  </si>
  <si>
    <t>FE-1-16 排風機</t>
    <rPh sb="8" eb="10">
      <t>ハイフウ</t>
    </rPh>
    <rPh sb="10" eb="11">
      <t>キ</t>
    </rPh>
    <phoneticPr fontId="3"/>
  </si>
  <si>
    <t>片吸込ｼﾛｯｺﾌｧﾝ(天吊)</t>
  </si>
  <si>
    <t xml:space="preserve"> #1×360ｍ3/h×250Pa</t>
  </si>
  <si>
    <t>FE-1-17 排風機</t>
    <rPh sb="8" eb="10">
      <t>ハイフウ</t>
    </rPh>
    <rPh sb="10" eb="11">
      <t>キ</t>
    </rPh>
    <phoneticPr fontId="3"/>
  </si>
  <si>
    <t>100φ×50ｍ3/h×50Pa</t>
  </si>
  <si>
    <t>FE-1-18 排風機</t>
    <rPh sb="8" eb="10">
      <t>ハイフウ</t>
    </rPh>
    <rPh sb="10" eb="11">
      <t>キ</t>
    </rPh>
    <phoneticPr fontId="3"/>
  </si>
  <si>
    <t>FE-1-19 排風機</t>
    <rPh sb="8" eb="10">
      <t>ハイフウ</t>
    </rPh>
    <rPh sb="10" eb="11">
      <t>キ</t>
    </rPh>
    <phoneticPr fontId="3"/>
  </si>
  <si>
    <t>FE-2-1 排風機</t>
    <rPh sb="7" eb="9">
      <t>ハイフウ</t>
    </rPh>
    <rPh sb="9" eb="10">
      <t>キ</t>
    </rPh>
    <phoneticPr fontId="3"/>
  </si>
  <si>
    <t xml:space="preserve"> #1 1/4×200ｍ3/h×150Pa</t>
  </si>
  <si>
    <t>FE-2-2 排風機</t>
    <rPh sb="7" eb="9">
      <t>ハイフウ</t>
    </rPh>
    <rPh sb="9" eb="10">
      <t>キ</t>
    </rPh>
    <phoneticPr fontId="3"/>
  </si>
  <si>
    <t>#1 1/4×400ｍ3/h×150Pa</t>
  </si>
  <si>
    <t>FE-2-3 排風機</t>
    <rPh sb="7" eb="9">
      <t>ハイフウ</t>
    </rPh>
    <rPh sb="9" eb="10">
      <t>キ</t>
    </rPh>
    <phoneticPr fontId="3"/>
  </si>
  <si>
    <t>#1 1/4×450ｍ3/h×150Pa</t>
  </si>
  <si>
    <t>FE-2-4 排風機</t>
    <rPh sb="7" eb="9">
      <t>ハイフウ</t>
    </rPh>
    <rPh sb="9" eb="10">
      <t>キ</t>
    </rPh>
    <phoneticPr fontId="3"/>
  </si>
  <si>
    <t>FE-2-5 排風機</t>
    <rPh sb="7" eb="9">
      <t>ハイフウ</t>
    </rPh>
    <rPh sb="9" eb="10">
      <t>キ</t>
    </rPh>
    <phoneticPr fontId="3"/>
  </si>
  <si>
    <t>FE-2-6 排風機</t>
    <rPh sb="7" eb="9">
      <t>ハイフウ</t>
    </rPh>
    <rPh sb="9" eb="10">
      <t>キ</t>
    </rPh>
    <phoneticPr fontId="3"/>
  </si>
  <si>
    <t>FE-2-7 排風機</t>
    <rPh sb="7" eb="9">
      <t>ハイフウ</t>
    </rPh>
    <rPh sb="9" eb="10">
      <t>キ</t>
    </rPh>
    <phoneticPr fontId="3"/>
  </si>
  <si>
    <t xml:space="preserve"> #1 1/4×200ｍ3/h×200Pa</t>
  </si>
  <si>
    <t>FE-2-8 排風機</t>
    <rPh sb="7" eb="9">
      <t>ハイフウ</t>
    </rPh>
    <rPh sb="9" eb="10">
      <t>キ</t>
    </rPh>
    <phoneticPr fontId="3"/>
  </si>
  <si>
    <t>#1 1/4×250ｍ3/h×150Pa</t>
  </si>
  <si>
    <t>FE-2-9 排風機</t>
    <rPh sb="7" eb="9">
      <t>ハイフウ</t>
    </rPh>
    <rPh sb="9" eb="10">
      <t>キ</t>
    </rPh>
    <phoneticPr fontId="3"/>
  </si>
  <si>
    <t>#1 1/4×650ｍ3/h×200Pa</t>
  </si>
  <si>
    <t>FE-2-10 排風機</t>
    <rPh sb="8" eb="10">
      <t>ハイフウ</t>
    </rPh>
    <rPh sb="10" eb="11">
      <t>キ</t>
    </rPh>
    <phoneticPr fontId="3"/>
  </si>
  <si>
    <t>#1 1/2×1050ｍ3/h×200Pa</t>
  </si>
  <si>
    <t>FE-2-11 排風機</t>
    <rPh sb="8" eb="10">
      <t>ハイフウ</t>
    </rPh>
    <rPh sb="10" eb="11">
      <t>キ</t>
    </rPh>
    <phoneticPr fontId="3"/>
  </si>
  <si>
    <t>#1 1/4×550ｍ3/h×200Pa</t>
  </si>
  <si>
    <t>FE-2-12 排風機</t>
    <rPh sb="8" eb="10">
      <t>ハイフウ</t>
    </rPh>
    <rPh sb="10" eb="11">
      <t>キ</t>
    </rPh>
    <phoneticPr fontId="3"/>
  </si>
  <si>
    <t>FE-2-13 排風機</t>
    <rPh sb="8" eb="10">
      <t>ハイフウ</t>
    </rPh>
    <rPh sb="10" eb="11">
      <t>キ</t>
    </rPh>
    <phoneticPr fontId="3"/>
  </si>
  <si>
    <t>#1×150ｍ3/h×150Pa</t>
  </si>
  <si>
    <t>FE-2-14 排風機</t>
    <rPh sb="8" eb="10">
      <t>ハイフウ</t>
    </rPh>
    <rPh sb="10" eb="11">
      <t>キ</t>
    </rPh>
    <phoneticPr fontId="3"/>
  </si>
  <si>
    <t>#1 1/4×350ｍ3/h×150Pa</t>
  </si>
  <si>
    <t>FE-2-15 排風機</t>
    <rPh sb="8" eb="10">
      <t>ハイフウ</t>
    </rPh>
    <rPh sb="10" eb="11">
      <t>キ</t>
    </rPh>
    <phoneticPr fontId="3"/>
  </si>
  <si>
    <t>#1 1/4×200ｍ3/h×200Pa</t>
  </si>
  <si>
    <t>FE-2-16 排風機</t>
    <rPh sb="8" eb="10">
      <t>ハイフウ</t>
    </rPh>
    <rPh sb="10" eb="11">
      <t>キ</t>
    </rPh>
    <phoneticPr fontId="3"/>
  </si>
  <si>
    <t>FE-2-17 排風機</t>
    <rPh sb="8" eb="10">
      <t>ハイフウ</t>
    </rPh>
    <rPh sb="10" eb="11">
      <t>キ</t>
    </rPh>
    <phoneticPr fontId="3"/>
  </si>
  <si>
    <t>#1 1/2×1000ｍ3/h×150Pa</t>
  </si>
  <si>
    <t>FE-2-18 排風機</t>
    <rPh sb="8" eb="10">
      <t>ハイフウ</t>
    </rPh>
    <rPh sb="10" eb="11">
      <t>キ</t>
    </rPh>
    <phoneticPr fontId="3"/>
  </si>
  <si>
    <t>#1 1/4×100ｍ3/h×150Pa</t>
  </si>
  <si>
    <t>FE-2-19 排風機</t>
    <rPh sb="8" eb="10">
      <t>ハイフウ</t>
    </rPh>
    <rPh sb="10" eb="11">
      <t>キ</t>
    </rPh>
    <phoneticPr fontId="3"/>
  </si>
  <si>
    <t>#1 1/4×300ｍ3/h×150Pa</t>
  </si>
  <si>
    <t>FE-2-20 排風機</t>
    <rPh sb="8" eb="10">
      <t>ハイフウ</t>
    </rPh>
    <rPh sb="10" eb="11">
      <t>キ</t>
    </rPh>
    <phoneticPr fontId="3"/>
  </si>
  <si>
    <t>#1 1/4×450ｍ3/h×100Pa</t>
  </si>
  <si>
    <t>FE-2-21 排風機</t>
    <rPh sb="8" eb="10">
      <t>ハイフウ</t>
    </rPh>
    <rPh sb="10" eb="11">
      <t>キ</t>
    </rPh>
    <phoneticPr fontId="3"/>
  </si>
  <si>
    <t>#1 1/4×250ｍ3/h×200Pa</t>
  </si>
  <si>
    <t>FE-2-22 排風機</t>
    <rPh sb="8" eb="10">
      <t>ハイフウ</t>
    </rPh>
    <rPh sb="10" eb="11">
      <t>キ</t>
    </rPh>
    <phoneticPr fontId="3"/>
  </si>
  <si>
    <t>#1 1/2×650ｍ3/h×250Pa</t>
  </si>
  <si>
    <t>FE-2-24 排風機</t>
    <rPh sb="8" eb="10">
      <t>ハイフウ</t>
    </rPh>
    <rPh sb="10" eb="11">
      <t>キ</t>
    </rPh>
    <phoneticPr fontId="3"/>
  </si>
  <si>
    <t>#1 1/2×8050ｍ3/h×150Pa</t>
  </si>
  <si>
    <t>FE-2-25 排風機</t>
    <rPh sb="8" eb="10">
      <t>ハイフウ</t>
    </rPh>
    <rPh sb="10" eb="11">
      <t>キ</t>
    </rPh>
    <phoneticPr fontId="3"/>
  </si>
  <si>
    <t>#1 1/2×1350ｍ3/h×100Pa</t>
  </si>
  <si>
    <t>FE-2-26 排風機</t>
    <rPh sb="8" eb="10">
      <t>ハイフウ</t>
    </rPh>
    <rPh sb="10" eb="11">
      <t>キ</t>
    </rPh>
    <phoneticPr fontId="3"/>
  </si>
  <si>
    <t>#1 1/2×1550ｍ3/h×100Pa</t>
  </si>
  <si>
    <t>FE-2-27 排風機</t>
    <rPh sb="8" eb="10">
      <t>ハイフウ</t>
    </rPh>
    <rPh sb="10" eb="11">
      <t>キ</t>
    </rPh>
    <phoneticPr fontId="3"/>
  </si>
  <si>
    <t>#2×2850ｍ3/h×100Pa</t>
  </si>
  <si>
    <t>FE-2-28 排風機</t>
    <rPh sb="8" eb="10">
      <t>ハイフウ</t>
    </rPh>
    <rPh sb="10" eb="11">
      <t>キ</t>
    </rPh>
    <phoneticPr fontId="3"/>
  </si>
  <si>
    <t>#1 1/4×650ｍ3/h×100Pa</t>
  </si>
  <si>
    <t>FE-2-29 排風機</t>
    <rPh sb="8" eb="10">
      <t>ハイフウ</t>
    </rPh>
    <rPh sb="10" eb="11">
      <t>キ</t>
    </rPh>
    <phoneticPr fontId="3"/>
  </si>
  <si>
    <t>#1×600ｍ3/h×200Pa</t>
  </si>
  <si>
    <t>FE-2-30 排風機</t>
    <rPh sb="8" eb="10">
      <t>ハイフウ</t>
    </rPh>
    <rPh sb="10" eb="11">
      <t>キ</t>
    </rPh>
    <phoneticPr fontId="3"/>
  </si>
  <si>
    <t>#1×360ｍ3/h×200Pa</t>
  </si>
  <si>
    <t>FE-2-31 排風機</t>
    <rPh sb="8" eb="10">
      <t>ハイフウ</t>
    </rPh>
    <rPh sb="10" eb="11">
      <t>キ</t>
    </rPh>
    <phoneticPr fontId="3"/>
  </si>
  <si>
    <t>#1 1/4×1080ｍ3/h×200Pa</t>
  </si>
  <si>
    <t>FE-2-32 排風機</t>
    <rPh sb="8" eb="10">
      <t>ハイフウ</t>
    </rPh>
    <rPh sb="10" eb="11">
      <t>キ</t>
    </rPh>
    <phoneticPr fontId="3"/>
  </si>
  <si>
    <t>FE-2-33 排風機</t>
    <rPh sb="8" eb="10">
      <t>ハイフウ</t>
    </rPh>
    <rPh sb="10" eb="11">
      <t>キ</t>
    </rPh>
    <phoneticPr fontId="3"/>
  </si>
  <si>
    <t>#1 1/4×1360ｍ3/h×250Pa</t>
  </si>
  <si>
    <t>FE-2-34 排風機</t>
    <rPh sb="8" eb="10">
      <t>ハイフウ</t>
    </rPh>
    <rPh sb="10" eb="11">
      <t>キ</t>
    </rPh>
    <phoneticPr fontId="3"/>
  </si>
  <si>
    <t>#1×180ｍ3/h×200Pa</t>
  </si>
  <si>
    <t>FE-2-35 排風機</t>
    <rPh sb="8" eb="10">
      <t>ハイフウ</t>
    </rPh>
    <rPh sb="10" eb="11">
      <t>キ</t>
    </rPh>
    <phoneticPr fontId="3"/>
  </si>
  <si>
    <t>FE-2-36 排風機</t>
    <rPh sb="8" eb="10">
      <t>ハイフウ</t>
    </rPh>
    <rPh sb="10" eb="11">
      <t>キ</t>
    </rPh>
    <phoneticPr fontId="3"/>
  </si>
  <si>
    <t>#1 1/4×1360ｍ3/h×200Pa</t>
  </si>
  <si>
    <t>FE-2-37 排風機</t>
    <rPh sb="8" eb="10">
      <t>ハイフウ</t>
    </rPh>
    <rPh sb="10" eb="11">
      <t>キ</t>
    </rPh>
    <phoneticPr fontId="3"/>
  </si>
  <si>
    <t>#1×360ｍ3/h×250Pa</t>
  </si>
  <si>
    <t>FE-2-38 排風機</t>
    <rPh sb="8" eb="10">
      <t>ハイフウ</t>
    </rPh>
    <rPh sb="10" eb="11">
      <t>キ</t>
    </rPh>
    <phoneticPr fontId="3"/>
  </si>
  <si>
    <t>ﾘﾓｺﾝｽｲｯﾁ</t>
    <phoneticPr fontId="4"/>
  </si>
  <si>
    <t>機器付属品</t>
    <phoneticPr fontId="4"/>
  </si>
  <si>
    <t>ダクト設備</t>
  </si>
  <si>
    <t>共板工法 751&lt;L≦1500    0.8mm</t>
    <phoneticPr fontId="4"/>
  </si>
  <si>
    <t>長方形ﾀﾞｸﾄ(亜鉛鉄板)(ｼｰﾙ付)</t>
    <phoneticPr fontId="4"/>
  </si>
  <si>
    <t>塩ﾋﾞﾗｲﾆﾝｸﾞ鋼板（両面）　150φ</t>
    <phoneticPr fontId="4"/>
  </si>
  <si>
    <t>塩ﾋﾞﾗｲﾆﾝｸﾞ鋼板（両面）　250φ</t>
    <phoneticPr fontId="4"/>
  </si>
  <si>
    <t>塩ﾋﾞﾗｲﾆﾝｸﾞ鋼板（両面）　300φ</t>
    <phoneticPr fontId="4"/>
  </si>
  <si>
    <t>100φ</t>
    <phoneticPr fontId="4"/>
  </si>
  <si>
    <t>ｽﾊﾟｲﾗﾙﾀﾞｸﾄ(低圧)(ｼｰﾙ付)</t>
    <phoneticPr fontId="4"/>
  </si>
  <si>
    <t>塩ビﾀﾞｸﾄ(低圧)</t>
    <phoneticPr fontId="4"/>
  </si>
  <si>
    <t>硬質塩ビ管(VU)　300φ</t>
    <phoneticPr fontId="4"/>
  </si>
  <si>
    <t>硬質塩ビ管(VU)　350φ</t>
    <phoneticPr fontId="4"/>
  </si>
  <si>
    <t>ｳｪｻﾞｰｶﾊﾞｰ</t>
  </si>
  <si>
    <t>SUS製ﾌｰﾄﾞ(防虫網付) 600×500×550</t>
  </si>
  <si>
    <t>HS  150×150</t>
  </si>
  <si>
    <t>HS  550×550</t>
    <phoneticPr fontId="4"/>
  </si>
  <si>
    <t>HS  600×600</t>
    <phoneticPr fontId="4"/>
  </si>
  <si>
    <t>HS  800×800</t>
    <phoneticPr fontId="4"/>
  </si>
  <si>
    <t>HS(ﾌｨﾙﾀｰ付)  150×150</t>
    <phoneticPr fontId="4"/>
  </si>
  <si>
    <t>VHS(結露防止)  450×450</t>
    <phoneticPr fontId="4"/>
  </si>
  <si>
    <t>VHS(結露防止)  800×800</t>
    <phoneticPr fontId="4"/>
  </si>
  <si>
    <t>VHS(結露防止)  950×950</t>
    <phoneticPr fontId="4"/>
  </si>
  <si>
    <t>ｸﾘﾝﾌﾟ金網</t>
    <phoneticPr fontId="4"/>
  </si>
  <si>
    <t>450×400</t>
    <phoneticPr fontId="4"/>
  </si>
  <si>
    <t>ｳｪｻﾞｰｶﾊﾞｰ</t>
    <phoneticPr fontId="4"/>
  </si>
  <si>
    <t>300×250</t>
    <phoneticPr fontId="4"/>
  </si>
  <si>
    <t>VD  300×250</t>
    <phoneticPr fontId="4"/>
  </si>
  <si>
    <t>VD  450×400</t>
    <phoneticPr fontId="4"/>
  </si>
  <si>
    <t>VD  600×550</t>
  </si>
  <si>
    <t>FD  300×250</t>
    <phoneticPr fontId="4"/>
  </si>
  <si>
    <t>電動ﾀﾞﾝﾊﾟｰ</t>
  </si>
  <si>
    <t>ED  450×400</t>
  </si>
  <si>
    <t>ED  600×550</t>
  </si>
  <si>
    <t>VD  150φ</t>
    <phoneticPr fontId="4"/>
  </si>
  <si>
    <t>VD  200φ</t>
    <phoneticPr fontId="4"/>
  </si>
  <si>
    <t>VD  250φ</t>
    <phoneticPr fontId="4"/>
  </si>
  <si>
    <t>VD  300φ</t>
    <phoneticPr fontId="4"/>
  </si>
  <si>
    <t>VD(塩ﾋﾞ塗装)  150φ</t>
    <phoneticPr fontId="4"/>
  </si>
  <si>
    <t>VD(塩ﾋﾞ塗装)  250φ</t>
    <phoneticPr fontId="4"/>
  </si>
  <si>
    <t>VD(塩ﾋﾞ塗装)  300φ</t>
    <phoneticPr fontId="4"/>
  </si>
  <si>
    <t>VD(塩ﾋﾞ塗装)  350φ</t>
    <phoneticPr fontId="4"/>
  </si>
  <si>
    <t>FD  100φ</t>
    <phoneticPr fontId="4"/>
  </si>
  <si>
    <t>FD  150φ</t>
    <phoneticPr fontId="4"/>
  </si>
  <si>
    <t>ED  250φ</t>
  </si>
  <si>
    <t>ED  300φ</t>
  </si>
  <si>
    <t>ﾍﾞﾝﾄｷｬｯﾌﾟ (SUS製)</t>
    <phoneticPr fontId="4"/>
  </si>
  <si>
    <t>丸型防風板付・防鳥網・水切付
・低圧損型・指定色焼付塗装  100φ</t>
    <phoneticPr fontId="4"/>
  </si>
  <si>
    <t>丸型防風板付・防鳥網・水切付
・低圧損型・指定色焼付塗装  150φ</t>
    <phoneticPr fontId="4"/>
  </si>
  <si>
    <t>丸型防風板付・防鳥網・水切付
・低圧損型・指定色焼付塗装  200φ</t>
    <phoneticPr fontId="4"/>
  </si>
  <si>
    <t>丸型防風板付・防鳥網・水切付
・低圧損型・指定色焼付塗装  250φ</t>
    <phoneticPr fontId="4"/>
  </si>
  <si>
    <t>丸型防風板付・防鳥網・水切付
・低圧損型・指定色焼付塗装  300φ</t>
    <phoneticPr fontId="4"/>
  </si>
  <si>
    <t>備考</t>
    <rPh sb="0" eb="2">
      <t>ビコウ</t>
    </rPh>
    <phoneticPr fontId="4"/>
  </si>
  <si>
    <t>桁数</t>
    <rPh sb="0" eb="2">
      <t>ケタスウ</t>
    </rPh>
    <phoneticPr fontId="4"/>
  </si>
  <si>
    <t>四捨五入される桁数</t>
    <rPh sb="0" eb="4">
      <t>シシャゴニュウ</t>
    </rPh>
    <rPh sb="7" eb="9">
      <t>ケタスウ</t>
    </rPh>
    <phoneticPr fontId="4"/>
  </si>
  <si>
    <t>見積比較表</t>
    <rPh sb="0" eb="2">
      <t>ミツモリ</t>
    </rPh>
    <rPh sb="2" eb="4">
      <t>ヒカク</t>
    </rPh>
    <rPh sb="4" eb="5">
      <t>ヒョウ</t>
    </rPh>
    <phoneticPr fontId="4"/>
  </si>
  <si>
    <t>国交省基準</t>
    <rPh sb="0" eb="3">
      <t>コッコウショウ</t>
    </rPh>
    <rPh sb="3" eb="5">
      <t>キジュン</t>
    </rPh>
    <phoneticPr fontId="4"/>
  </si>
  <si>
    <t xml:space="preserve">名 称 </t>
    <rPh sb="0" eb="3">
      <t>メイショウ</t>
    </rPh>
    <phoneticPr fontId="4"/>
  </si>
  <si>
    <t xml:space="preserve"> 規 格</t>
  </si>
  <si>
    <t>数量</t>
    <rPh sb="0" eb="2">
      <t>スウリョウ</t>
    </rPh>
    <phoneticPr fontId="4"/>
  </si>
  <si>
    <t>メーカー名　見積額</t>
    <rPh sb="4" eb="5">
      <t>メイ</t>
    </rPh>
    <rPh sb="6" eb="8">
      <t>ミツモリ</t>
    </rPh>
    <rPh sb="8" eb="9">
      <t>ガク</t>
    </rPh>
    <phoneticPr fontId="4"/>
  </si>
  <si>
    <t>査定率</t>
    <rPh sb="0" eb="2">
      <t>サテイ</t>
    </rPh>
    <phoneticPr fontId="4"/>
  </si>
  <si>
    <t>採用メーカー</t>
    <rPh sb="0" eb="2">
      <t>サイヨウ</t>
    </rPh>
    <phoneticPr fontId="4"/>
  </si>
  <si>
    <t>採用単価確認</t>
    <rPh sb="0" eb="2">
      <t>サイヨウ</t>
    </rPh>
    <rPh sb="2" eb="4">
      <t>タンカ</t>
    </rPh>
    <rPh sb="4" eb="6">
      <t>カクニン</t>
    </rPh>
    <phoneticPr fontId="4"/>
  </si>
  <si>
    <t>最安値</t>
    <rPh sb="0" eb="3">
      <t>サイヤスネ</t>
    </rPh>
    <phoneticPr fontId="4"/>
  </si>
  <si>
    <t>a</t>
    <phoneticPr fontId="4"/>
  </si>
  <si>
    <t>ｂ</t>
    <phoneticPr fontId="4"/>
  </si>
  <si>
    <t>ｃ</t>
    <phoneticPr fontId="4"/>
  </si>
  <si>
    <t>機器１</t>
    <rPh sb="0" eb="2">
      <t>キキ</t>
    </rPh>
    <phoneticPr fontId="4"/>
  </si>
  <si>
    <t>FCU-1
型式：床置ローボイ
冷房　全熱：3.69ｋW　顕熱：2.86ｋW</t>
    <phoneticPr fontId="4"/>
  </si>
  <si>
    <t>機器２</t>
    <rPh sb="0" eb="2">
      <t>キキ</t>
    </rPh>
    <phoneticPr fontId="4"/>
  </si>
  <si>
    <t>機器３</t>
    <rPh sb="0" eb="2">
      <t>キキ</t>
    </rPh>
    <phoneticPr fontId="4"/>
  </si>
  <si>
    <t>機器４</t>
    <rPh sb="0" eb="2">
      <t>キキ</t>
    </rPh>
    <phoneticPr fontId="4"/>
  </si>
  <si>
    <t>機器５</t>
    <rPh sb="0" eb="2">
      <t>キキ</t>
    </rPh>
    <phoneticPr fontId="4"/>
  </si>
  <si>
    <t>機器６</t>
    <rPh sb="0" eb="2">
      <t>キキ</t>
    </rPh>
    <phoneticPr fontId="4"/>
  </si>
  <si>
    <t>機器７</t>
    <rPh sb="0" eb="2">
      <t>キキ</t>
    </rPh>
    <phoneticPr fontId="4"/>
  </si>
  <si>
    <t>機器８</t>
    <rPh sb="0" eb="2">
      <t>キキ</t>
    </rPh>
    <phoneticPr fontId="4"/>
  </si>
  <si>
    <t>掛け率</t>
  </si>
  <si>
    <t>件名:</t>
    <rPh sb="0" eb="2">
      <t>ケンメイ</t>
    </rPh>
    <phoneticPr fontId="4"/>
  </si>
  <si>
    <t>〇〇工事</t>
    <phoneticPr fontId="4"/>
  </si>
  <si>
    <t>見積採用査定率一覧</t>
    <rPh sb="0" eb="2">
      <t>ミツ</t>
    </rPh>
    <rPh sb="2" eb="4">
      <t>サイヨウ</t>
    </rPh>
    <rPh sb="4" eb="6">
      <t>サテイ</t>
    </rPh>
    <rPh sb="6" eb="7">
      <t>リツ</t>
    </rPh>
    <rPh sb="7" eb="9">
      <t>イチラン</t>
    </rPh>
    <phoneticPr fontId="4"/>
  </si>
  <si>
    <t>機器名称</t>
    <rPh sb="0" eb="2">
      <t>キキ</t>
    </rPh>
    <rPh sb="2" eb="4">
      <t>メイショウ</t>
    </rPh>
    <phoneticPr fontId="4"/>
  </si>
  <si>
    <t>採用査定率</t>
    <rPh sb="0" eb="2">
      <t>サイヨウ</t>
    </rPh>
    <rPh sb="2" eb="4">
      <t>サテイ</t>
    </rPh>
    <rPh sb="4" eb="5">
      <t>リツ</t>
    </rPh>
    <phoneticPr fontId="4"/>
  </si>
  <si>
    <t>空冷ヒートポンプチラー</t>
    <rPh sb="0" eb="2">
      <t>クウレイ</t>
    </rPh>
    <phoneticPr fontId="4"/>
  </si>
  <si>
    <t>温水ヒーター</t>
    <rPh sb="0" eb="2">
      <t>オンスイ</t>
    </rPh>
    <phoneticPr fontId="4"/>
  </si>
  <si>
    <t>膨張タンク</t>
    <rPh sb="0" eb="2">
      <t>ボウチョウ</t>
    </rPh>
    <phoneticPr fontId="4"/>
  </si>
  <si>
    <t>水槽類</t>
    <rPh sb="0" eb="2">
      <t>スイソウ</t>
    </rPh>
    <rPh sb="2" eb="3">
      <t>ルイ</t>
    </rPh>
    <phoneticPr fontId="4"/>
  </si>
  <si>
    <t>空調機</t>
    <rPh sb="0" eb="2">
      <t>クウチョウ</t>
    </rPh>
    <rPh sb="2" eb="3">
      <t>キ</t>
    </rPh>
    <phoneticPr fontId="4"/>
  </si>
  <si>
    <t>ポンプ類</t>
    <rPh sb="3" eb="4">
      <t>ルイ</t>
    </rPh>
    <phoneticPr fontId="4"/>
  </si>
  <si>
    <t>オイルポンプ</t>
    <phoneticPr fontId="4"/>
  </si>
  <si>
    <t>ヘッダー</t>
    <phoneticPr fontId="4"/>
  </si>
  <si>
    <t>温水パネルヒーター</t>
    <rPh sb="0" eb="2">
      <t>オンスイ</t>
    </rPh>
    <phoneticPr fontId="4"/>
  </si>
  <si>
    <t>電気パネルヒーター</t>
    <rPh sb="0" eb="2">
      <t>デンキ</t>
    </rPh>
    <phoneticPr fontId="4"/>
  </si>
  <si>
    <t>加湿・除湿機</t>
    <rPh sb="0" eb="2">
      <t>カシツ</t>
    </rPh>
    <rPh sb="3" eb="6">
      <t>ジョシツキ</t>
    </rPh>
    <phoneticPr fontId="4"/>
  </si>
  <si>
    <t>除湿機</t>
    <rPh sb="0" eb="3">
      <t>ジョシツキ</t>
    </rPh>
    <phoneticPr fontId="4"/>
  </si>
  <si>
    <t>熱交換器</t>
    <rPh sb="0" eb="4">
      <t>ネツコウカンキ</t>
    </rPh>
    <phoneticPr fontId="4"/>
  </si>
  <si>
    <t>ＥＨＰ</t>
    <phoneticPr fontId="4"/>
  </si>
  <si>
    <t>送排風機（ストレートシロッコファン）</t>
    <rPh sb="0" eb="4">
      <t>ソウハイフウキ</t>
    </rPh>
    <phoneticPr fontId="4"/>
  </si>
  <si>
    <t>天井扇</t>
    <rPh sb="0" eb="3">
      <t>テンジョウセン</t>
    </rPh>
    <phoneticPr fontId="86"/>
  </si>
  <si>
    <t>排煙機（片吸込シロッコファン）</t>
    <rPh sb="0" eb="3">
      <t>ハイエンキ</t>
    </rPh>
    <rPh sb="4" eb="7">
      <t>カタスイコミ</t>
    </rPh>
    <phoneticPr fontId="4"/>
  </si>
  <si>
    <t>エアー搬送ファン</t>
    <rPh sb="3" eb="5">
      <t>ハンソウ</t>
    </rPh>
    <phoneticPr fontId="4"/>
  </si>
  <si>
    <t>全熱交換器</t>
    <rPh sb="0" eb="5">
      <t>ゼンネツコウカンキ</t>
    </rPh>
    <phoneticPr fontId="4"/>
  </si>
  <si>
    <t>ＶＡＶ・ＣＡＶ</t>
    <phoneticPr fontId="4"/>
  </si>
  <si>
    <t>冷媒化粧カバー</t>
    <rPh sb="0" eb="2">
      <t>レイバイ</t>
    </rPh>
    <rPh sb="2" eb="4">
      <t>ケショウ</t>
    </rPh>
    <phoneticPr fontId="4"/>
  </si>
  <si>
    <t>架台・鋼材</t>
    <rPh sb="0" eb="2">
      <t>カダイ</t>
    </rPh>
    <rPh sb="3" eb="5">
      <t>コウザイ</t>
    </rPh>
    <phoneticPr fontId="4"/>
  </si>
  <si>
    <t>消音エルボ・ボックス</t>
    <rPh sb="0" eb="2">
      <t>ショウオン</t>
    </rPh>
    <phoneticPr fontId="4"/>
  </si>
  <si>
    <t>制気口・ダンパー類(単)</t>
    <rPh sb="0" eb="1">
      <t>セイ</t>
    </rPh>
    <rPh sb="1" eb="2">
      <t>キ</t>
    </rPh>
    <rPh sb="2" eb="3">
      <t>コウ</t>
    </rPh>
    <rPh sb="8" eb="9">
      <t>ルイ</t>
    </rPh>
    <rPh sb="10" eb="11">
      <t>タン</t>
    </rPh>
    <phoneticPr fontId="4"/>
  </si>
  <si>
    <t>フロアマスター</t>
    <phoneticPr fontId="4"/>
  </si>
  <si>
    <t>ベントキャップ(単)</t>
    <rPh sb="8" eb="9">
      <t>タン</t>
    </rPh>
    <phoneticPr fontId="4"/>
  </si>
  <si>
    <t>気水分離器(単)</t>
    <rPh sb="0" eb="5">
      <t>キスイブンリキ</t>
    </rPh>
    <rPh sb="6" eb="7">
      <t>タン</t>
    </rPh>
    <phoneticPr fontId="4"/>
  </si>
  <si>
    <t>エア抜きヘッダー(単)</t>
    <rPh sb="2" eb="3">
      <t>ヌ</t>
    </rPh>
    <rPh sb="9" eb="10">
      <t>タン</t>
    </rPh>
    <phoneticPr fontId="4"/>
  </si>
  <si>
    <t>煙道工事</t>
    <rPh sb="0" eb="4">
      <t>エンドウコウジ</t>
    </rPh>
    <phoneticPr fontId="4"/>
  </si>
  <si>
    <t>自動制御設備</t>
    <rPh sb="0" eb="6">
      <t>ジドウセイギョセツビ</t>
    </rPh>
    <phoneticPr fontId="4"/>
  </si>
  <si>
    <t>カタログ・価格表他</t>
    <rPh sb="5" eb="7">
      <t>カカク</t>
    </rPh>
    <rPh sb="7" eb="8">
      <t>ヒョウ</t>
    </rPh>
    <rPh sb="8" eb="9">
      <t>ホカ</t>
    </rPh>
    <phoneticPr fontId="4"/>
  </si>
  <si>
    <t>空調機トラップ</t>
    <rPh sb="0" eb="3">
      <t>クウチョウキ</t>
    </rPh>
    <phoneticPr fontId="4"/>
  </si>
  <si>
    <t>〃</t>
    <phoneticPr fontId="4"/>
  </si>
  <si>
    <t>ドレントラップ</t>
    <phoneticPr fontId="4"/>
  </si>
  <si>
    <t>Ｃトラップ</t>
    <phoneticPr fontId="4"/>
  </si>
  <si>
    <t>凍結防止ヒーター</t>
    <rPh sb="0" eb="2">
      <t>トウケツ</t>
    </rPh>
    <rPh sb="2" eb="4">
      <t>ボウシ</t>
    </rPh>
    <phoneticPr fontId="4"/>
  </si>
  <si>
    <t>基礎ブロック用ゴムシート</t>
    <phoneticPr fontId="4"/>
  </si>
  <si>
    <t>刊行物</t>
    <rPh sb="0" eb="3">
      <t>カンコウブツ</t>
    </rPh>
    <phoneticPr fontId="4"/>
  </si>
  <si>
    <t>昇降機設備　直接工事費</t>
    <rPh sb="0" eb="5">
      <t>ショウコウキセツビ</t>
    </rPh>
    <rPh sb="6" eb="8">
      <t>チョクセツ</t>
    </rPh>
    <rPh sb="8" eb="11">
      <t>コウジヒ</t>
    </rPh>
    <phoneticPr fontId="4"/>
  </si>
  <si>
    <t>エレベーター工事</t>
    <rPh sb="6" eb="8">
      <t>コウジ</t>
    </rPh>
    <phoneticPr fontId="4"/>
  </si>
  <si>
    <t>エレベーター</t>
  </si>
  <si>
    <t>のセルに入力してください。</t>
    <rPh sb="4" eb="6">
      <t>ニュウリョク</t>
    </rPh>
    <phoneticPr fontId="48"/>
  </si>
  <si>
    <t>工事名</t>
    <rPh sb="0" eb="3">
      <t>コウジメイ</t>
    </rPh>
    <phoneticPr fontId="48"/>
  </si>
  <si>
    <t>工事場所</t>
    <rPh sb="0" eb="2">
      <t>コウジ</t>
    </rPh>
    <rPh sb="2" eb="4">
      <t>バショ</t>
    </rPh>
    <phoneticPr fontId="48"/>
  </si>
  <si>
    <t>標準工期</t>
    <rPh sb="0" eb="2">
      <t>ヒョウジュン</t>
    </rPh>
    <rPh sb="2" eb="4">
      <t>コウキ</t>
    </rPh>
    <phoneticPr fontId="48"/>
  </si>
  <si>
    <t>ヶ月</t>
    <rPh sb="1" eb="2">
      <t>ゲツ</t>
    </rPh>
    <phoneticPr fontId="48"/>
  </si>
  <si>
    <t>入札日</t>
    <rPh sb="0" eb="2">
      <t>ニュウサツ</t>
    </rPh>
    <rPh sb="2" eb="3">
      <t>ビ</t>
    </rPh>
    <phoneticPr fontId="48"/>
  </si>
  <si>
    <t>工期</t>
    <rPh sb="0" eb="2">
      <t>コウキ</t>
    </rPh>
    <phoneticPr fontId="48"/>
  </si>
  <si>
    <t>から</t>
    <phoneticPr fontId="48"/>
  </si>
  <si>
    <t>内訳(1)-(主体工事)は､</t>
    <rPh sb="0" eb="2">
      <t>ウチワケ</t>
    </rPh>
    <rPh sb="7" eb="9">
      <t>シュタイ</t>
    </rPh>
    <rPh sb="9" eb="11">
      <t>コウジ</t>
    </rPh>
    <phoneticPr fontId="48"/>
  </si>
  <si>
    <t>請負業者</t>
    <rPh sb="0" eb="2">
      <t>ウケオイ</t>
    </rPh>
    <rPh sb="2" eb="4">
      <t>ギョウシャ</t>
    </rPh>
    <phoneticPr fontId="48"/>
  </si>
  <si>
    <t>まで</t>
    <phoneticPr fontId="48"/>
  </si>
  <si>
    <t>工事種別入力</t>
    <rPh sb="0" eb="2">
      <t>コウジ</t>
    </rPh>
    <rPh sb="2" eb="4">
      <t>シュベツ</t>
    </rPh>
    <rPh sb="4" eb="6">
      <t>ニュウリョク</t>
    </rPh>
    <phoneticPr fontId="48"/>
  </si>
  <si>
    <t>（なし：０，　電気新営：１，　電気改修：２，　機械新営：３，　機械改修：４，　昇降機設備：５，　建築新営：６，　建築改修：７）</t>
    <rPh sb="7" eb="9">
      <t>デンキ</t>
    </rPh>
    <rPh sb="9" eb="11">
      <t>シンエイ</t>
    </rPh>
    <rPh sb="15" eb="17">
      <t>デンキ</t>
    </rPh>
    <rPh sb="17" eb="19">
      <t>カイシュウ</t>
    </rPh>
    <rPh sb="23" eb="25">
      <t>キカイ</t>
    </rPh>
    <rPh sb="25" eb="27">
      <t>シンエイ</t>
    </rPh>
    <rPh sb="31" eb="33">
      <t>キカイ</t>
    </rPh>
    <rPh sb="33" eb="35">
      <t>カイシュウ</t>
    </rPh>
    <rPh sb="39" eb="42">
      <t>ショウコウキ</t>
    </rPh>
    <rPh sb="42" eb="44">
      <t>セツビ</t>
    </rPh>
    <rPh sb="48" eb="50">
      <t>ケンチク</t>
    </rPh>
    <rPh sb="50" eb="52">
      <t>シンエイ</t>
    </rPh>
    <rPh sb="56" eb="58">
      <t>ケンチク</t>
    </rPh>
    <rPh sb="58" eb="60">
      <t>カイシュウ</t>
    </rPh>
    <phoneticPr fontId="48"/>
  </si>
  <si>
    <t>共通仮設費対象直接工事費</t>
    <rPh sb="0" eb="2">
      <t>キョウツウ</t>
    </rPh>
    <rPh sb="2" eb="4">
      <t>カセツ</t>
    </rPh>
    <rPh sb="4" eb="5">
      <t>ヒ</t>
    </rPh>
    <rPh sb="5" eb="7">
      <t>タイショウ</t>
    </rPh>
    <rPh sb="7" eb="9">
      <t>チョクセツ</t>
    </rPh>
    <rPh sb="9" eb="12">
      <t>コウジヒ</t>
    </rPh>
    <phoneticPr fontId="48"/>
  </si>
  <si>
    <t>共通仮設率</t>
    <rPh sb="0" eb="2">
      <t>キョウツウ</t>
    </rPh>
    <rPh sb="2" eb="4">
      <t>カセツ</t>
    </rPh>
    <rPh sb="4" eb="5">
      <t>リツ</t>
    </rPh>
    <phoneticPr fontId="48"/>
  </si>
  <si>
    <t>現場管理費対象純工事費</t>
    <rPh sb="0" eb="2">
      <t>ゲンバ</t>
    </rPh>
    <rPh sb="2" eb="5">
      <t>カンリヒ</t>
    </rPh>
    <rPh sb="5" eb="7">
      <t>タイショウ</t>
    </rPh>
    <rPh sb="7" eb="8">
      <t>ジュン</t>
    </rPh>
    <rPh sb="8" eb="11">
      <t>コウジヒ</t>
    </rPh>
    <phoneticPr fontId="48"/>
  </si>
  <si>
    <t>現場管理費率</t>
    <rPh sb="0" eb="2">
      <t>ゲンバ</t>
    </rPh>
    <rPh sb="2" eb="5">
      <t>カンリヒ</t>
    </rPh>
    <rPh sb="5" eb="6">
      <t>リツ</t>
    </rPh>
    <phoneticPr fontId="48"/>
  </si>
  <si>
    <t>一般管理費対象工事原価</t>
    <rPh sb="0" eb="2">
      <t>イッパン</t>
    </rPh>
    <rPh sb="2" eb="5">
      <t>カンリヒ</t>
    </rPh>
    <rPh sb="5" eb="7">
      <t>タイショウ</t>
    </rPh>
    <rPh sb="7" eb="9">
      <t>コウジ</t>
    </rPh>
    <rPh sb="9" eb="11">
      <t>ゲンカ</t>
    </rPh>
    <phoneticPr fontId="4"/>
  </si>
  <si>
    <t>一般管理費率</t>
    <rPh sb="0" eb="2">
      <t>イッパン</t>
    </rPh>
    <rPh sb="2" eb="5">
      <t>カンリヒ</t>
    </rPh>
    <rPh sb="5" eb="6">
      <t>リツ</t>
    </rPh>
    <phoneticPr fontId="48"/>
  </si>
  <si>
    <t xml:space="preserve"> </t>
    <phoneticPr fontId="48"/>
  </si>
  <si>
    <t>(電気新営)</t>
    <rPh sb="1" eb="3">
      <t>デンキ</t>
    </rPh>
    <rPh sb="3" eb="5">
      <t>シンエイ</t>
    </rPh>
    <phoneticPr fontId="48"/>
  </si>
  <si>
    <t>(電気改修)</t>
    <rPh sb="1" eb="3">
      <t>デンキ</t>
    </rPh>
    <rPh sb="3" eb="5">
      <t>カイシュウ</t>
    </rPh>
    <phoneticPr fontId="48"/>
  </si>
  <si>
    <t>(機械新営)</t>
    <rPh sb="1" eb="3">
      <t>キカイ</t>
    </rPh>
    <rPh sb="3" eb="5">
      <t>シンエイ</t>
    </rPh>
    <phoneticPr fontId="48"/>
  </si>
  <si>
    <t>(機械改修)</t>
    <rPh sb="1" eb="3">
      <t>キカイ</t>
    </rPh>
    <rPh sb="3" eb="5">
      <t>カイシュウ</t>
    </rPh>
    <phoneticPr fontId="48"/>
  </si>
  <si>
    <t>(昇降機)</t>
    <rPh sb="1" eb="4">
      <t>ショウコウキ</t>
    </rPh>
    <phoneticPr fontId="48"/>
  </si>
  <si>
    <t>(建築新営)</t>
    <rPh sb="1" eb="3">
      <t>ケンチク</t>
    </rPh>
    <rPh sb="3" eb="5">
      <t>シンエイ</t>
    </rPh>
    <phoneticPr fontId="48"/>
  </si>
  <si>
    <t>(建築改修)</t>
    <rPh sb="1" eb="3">
      <t>ケンチク</t>
    </rPh>
    <rPh sb="3" eb="5">
      <t>カイシュウ</t>
    </rPh>
    <phoneticPr fontId="48"/>
  </si>
  <si>
    <t>共通仮設費率対象金額</t>
    <rPh sb="0" eb="2">
      <t>キョウツウ</t>
    </rPh>
    <rPh sb="2" eb="4">
      <t>カセツ</t>
    </rPh>
    <rPh sb="4" eb="5">
      <t>ヒ</t>
    </rPh>
    <rPh sb="5" eb="6">
      <t>リツ</t>
    </rPh>
    <rPh sb="6" eb="8">
      <t>タイショウ</t>
    </rPh>
    <rPh sb="8" eb="10">
      <t>キンガク</t>
    </rPh>
    <phoneticPr fontId="48"/>
  </si>
  <si>
    <t>共通仮設費</t>
    <rPh sb="0" eb="2">
      <t>キョウツウ</t>
    </rPh>
    <rPh sb="2" eb="4">
      <t>カセツ</t>
    </rPh>
    <rPh sb="4" eb="5">
      <t>ヒ</t>
    </rPh>
    <phoneticPr fontId="48"/>
  </si>
  <si>
    <t>現場管理費率対象金額</t>
    <rPh sb="0" eb="2">
      <t>ゲンバ</t>
    </rPh>
    <rPh sb="2" eb="5">
      <t>カンリヒ</t>
    </rPh>
    <rPh sb="5" eb="6">
      <t>リツ</t>
    </rPh>
    <rPh sb="6" eb="8">
      <t>タイショウ</t>
    </rPh>
    <rPh sb="8" eb="10">
      <t>キンガク</t>
    </rPh>
    <phoneticPr fontId="48"/>
  </si>
  <si>
    <t>現場管理費</t>
    <rPh sb="0" eb="2">
      <t>ゲンバ</t>
    </rPh>
    <rPh sb="2" eb="5">
      <t>カンリヒ</t>
    </rPh>
    <phoneticPr fontId="48"/>
  </si>
  <si>
    <t>一般管理費</t>
    <rPh sb="0" eb="2">
      <t>イッパン</t>
    </rPh>
    <rPh sb="2" eb="5">
      <t>カンリヒ</t>
    </rPh>
    <phoneticPr fontId="48"/>
  </si>
  <si>
    <t>建築新営</t>
    <rPh sb="0" eb="2">
      <t>ケンチク</t>
    </rPh>
    <rPh sb="2" eb="3">
      <t>シン</t>
    </rPh>
    <rPh sb="3" eb="4">
      <t>エイ</t>
    </rPh>
    <phoneticPr fontId="4"/>
  </si>
  <si>
    <t>建築改修</t>
    <rPh sb="0" eb="2">
      <t>ケンチク</t>
    </rPh>
    <rPh sb="2" eb="4">
      <t>カイシュウ</t>
    </rPh>
    <phoneticPr fontId="4"/>
  </si>
  <si>
    <t>工期</t>
    <rPh sb="0" eb="2">
      <t>コウキ</t>
    </rPh>
    <phoneticPr fontId="4"/>
  </si>
  <si>
    <t>１千万円以下</t>
    <rPh sb="1" eb="2">
      <t>セン</t>
    </rPh>
    <rPh sb="3" eb="4">
      <t>エン</t>
    </rPh>
    <rPh sb="4" eb="6">
      <t>イカ</t>
    </rPh>
    <phoneticPr fontId="4"/>
  </si>
  <si>
    <t>１千万円を超える</t>
    <rPh sb="1" eb="2">
      <t>セン</t>
    </rPh>
    <rPh sb="3" eb="4">
      <t>エン</t>
    </rPh>
    <rPh sb="5" eb="6">
      <t>コ</t>
    </rPh>
    <phoneticPr fontId="4"/>
  </si>
  <si>
    <t>5百万円以下</t>
    <rPh sb="1" eb="3">
      <t>ヒャクマン</t>
    </rPh>
    <rPh sb="3" eb="4">
      <t>エン</t>
    </rPh>
    <rPh sb="4" eb="6">
      <t>イカ</t>
    </rPh>
    <phoneticPr fontId="4"/>
  </si>
  <si>
    <t>5百万円を超える</t>
    <rPh sb="1" eb="3">
      <t>ヒャクマン</t>
    </rPh>
    <rPh sb="3" eb="4">
      <t>エン</t>
    </rPh>
    <rPh sb="5" eb="6">
      <t>コ</t>
    </rPh>
    <phoneticPr fontId="4"/>
  </si>
  <si>
    <t>上限</t>
    <rPh sb="0" eb="2">
      <t>ジョウゲン</t>
    </rPh>
    <phoneticPr fontId="4"/>
  </si>
  <si>
    <t>下限</t>
    <rPh sb="0" eb="2">
      <t>カゲン</t>
    </rPh>
    <phoneticPr fontId="4"/>
  </si>
  <si>
    <t>率</t>
    <rPh sb="0" eb="1">
      <t>リツ</t>
    </rPh>
    <phoneticPr fontId="4"/>
  </si>
  <si>
    <t>電気新営</t>
    <rPh sb="0" eb="2">
      <t>デンキ</t>
    </rPh>
    <rPh sb="2" eb="3">
      <t>シン</t>
    </rPh>
    <rPh sb="3" eb="4">
      <t>エイ</t>
    </rPh>
    <phoneticPr fontId="4"/>
  </si>
  <si>
    <t>電気改修</t>
    <rPh sb="0" eb="2">
      <t>デンキ</t>
    </rPh>
    <rPh sb="2" eb="4">
      <t>カイシュウ</t>
    </rPh>
    <phoneticPr fontId="4"/>
  </si>
  <si>
    <t>3百万円以下</t>
    <rPh sb="1" eb="3">
      <t>ヒャクマン</t>
    </rPh>
    <rPh sb="3" eb="4">
      <t>エン</t>
    </rPh>
    <rPh sb="4" eb="6">
      <t>イカ</t>
    </rPh>
    <phoneticPr fontId="4"/>
  </si>
  <si>
    <t>3百万円を超える</t>
    <rPh sb="1" eb="3">
      <t>ヒャクマン</t>
    </rPh>
    <rPh sb="3" eb="4">
      <t>エン</t>
    </rPh>
    <rPh sb="5" eb="6">
      <t>コ</t>
    </rPh>
    <phoneticPr fontId="4"/>
  </si>
  <si>
    <t>機械新営</t>
    <rPh sb="0" eb="2">
      <t>キカイ</t>
    </rPh>
    <rPh sb="2" eb="3">
      <t>シン</t>
    </rPh>
    <rPh sb="3" eb="4">
      <t>エイ</t>
    </rPh>
    <phoneticPr fontId="4"/>
  </si>
  <si>
    <t>機械改修</t>
    <rPh sb="0" eb="2">
      <t>キカイ</t>
    </rPh>
    <rPh sb="2" eb="4">
      <t>カイシュウ</t>
    </rPh>
    <phoneticPr fontId="4"/>
  </si>
  <si>
    <t>熱交換量：6.8㎾(冷房)、8.9㎾(暖房)</t>
    <phoneticPr fontId="4"/>
  </si>
  <si>
    <t>他標準付属品一式、ｽﾌﾟﾘﾝｸﾞ防振架台</t>
    <phoneticPr fontId="4"/>
  </si>
  <si>
    <t>防雪ﾌｰﾄﾞ、ｽﾌﾟﾘﾝｸﾞ防振架台</t>
    <phoneticPr fontId="4"/>
  </si>
  <si>
    <t>転倒防止金物、SUS製防雪ﾌｰﾄﾞ、ｽﾌﾟﾘﾝｸﾞ防振架台</t>
    <phoneticPr fontId="4"/>
  </si>
  <si>
    <t>(2)</t>
    <phoneticPr fontId="4"/>
  </si>
  <si>
    <t>(ｺｽﾄ･施工)2025.07春</t>
    <rPh sb="5" eb="7">
      <t>セコウ</t>
    </rPh>
    <rPh sb="15" eb="16">
      <t>ハル</t>
    </rPh>
    <phoneticPr fontId="55"/>
  </si>
  <si>
    <t>弁桝</t>
    <phoneticPr fontId="4"/>
  </si>
  <si>
    <t>(物価･積算)2025.07</t>
    <rPh sb="1" eb="3">
      <t>ブッカ</t>
    </rPh>
    <rPh sb="4" eb="6">
      <t>セキサン</t>
    </rPh>
    <phoneticPr fontId="55"/>
  </si>
  <si>
    <t>床放射冷暖房設備工事</t>
    <rPh sb="0" eb="1">
      <t>ユカ</t>
    </rPh>
    <rPh sb="1" eb="3">
      <t>ホウシャ</t>
    </rPh>
    <rPh sb="3" eb="6">
      <t>レイダンボウ</t>
    </rPh>
    <rPh sb="6" eb="8">
      <t>セツビ</t>
    </rPh>
    <rPh sb="8" eb="10">
      <t>コウジ</t>
    </rPh>
    <phoneticPr fontId="4"/>
  </si>
  <si>
    <t>地中熱利用設備工事</t>
    <phoneticPr fontId="4"/>
  </si>
  <si>
    <t>PHW-1 循環ﾎﾟﾝﾌﾟ(給湯1次側)</t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</si>
  <si>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</si>
  <si>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改修</t>
    <rPh sb="0" eb="2">
      <t>カイシュウ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</si>
  <si>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</si>
  <si>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</si>
  <si>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名      称</t>
  </si>
  <si>
    <t>摘      要</t>
  </si>
  <si>
    <t xml:space="preserve"> 原   設   計</t>
    <phoneticPr fontId="4"/>
  </si>
  <si>
    <t>差引増減額</t>
    <rPh sb="2" eb="3">
      <t>ゾウ</t>
    </rPh>
    <rPh sb="3" eb="4">
      <t>ゲン</t>
    </rPh>
    <rPh sb="4" eb="5">
      <t>ガク</t>
    </rPh>
    <phoneticPr fontId="4"/>
  </si>
  <si>
    <t>単価</t>
  </si>
  <si>
    <t>金額</t>
  </si>
  <si>
    <t>備考</t>
  </si>
  <si>
    <t>青森県黒石市大字牡丹平字福民地内</t>
    <rPh sb="3" eb="6">
      <t>クロイシシ</t>
    </rPh>
    <rPh sb="6" eb="8">
      <t>オオアザ</t>
    </rPh>
    <rPh sb="8" eb="10">
      <t>ボタン</t>
    </rPh>
    <rPh sb="10" eb="11">
      <t>タイラ</t>
    </rPh>
    <rPh sb="11" eb="12">
      <t>アザ</t>
    </rPh>
    <rPh sb="12" eb="14">
      <t>フクミン</t>
    </rPh>
    <phoneticPr fontId="36"/>
  </si>
  <si>
    <t>Ａ</t>
    <phoneticPr fontId="4"/>
  </si>
  <si>
    <t>直接工事費</t>
    <rPh sb="0" eb="2">
      <t>チョクセツ</t>
    </rPh>
    <rPh sb="2" eb="5">
      <t>コウジヒ</t>
    </rPh>
    <phoneticPr fontId="4"/>
  </si>
  <si>
    <t>営繕工事</t>
    <rPh sb="0" eb="2">
      <t>エイゼン</t>
    </rPh>
    <rPh sb="2" eb="4">
      <t>コウジ</t>
    </rPh>
    <phoneticPr fontId="4"/>
  </si>
  <si>
    <t>　建築　一般工事</t>
    <rPh sb="0" eb="2">
      <t>ケンチク</t>
    </rPh>
    <rPh sb="2" eb="4">
      <t>イッパン</t>
    </rPh>
    <rPh sb="4" eb="6">
      <t>コウジ</t>
    </rPh>
    <phoneticPr fontId="95"/>
  </si>
  <si>
    <t>　建築　一般工事</t>
    <rPh sb="1" eb="3">
      <t>ケンチク</t>
    </rPh>
    <rPh sb="4" eb="6">
      <t>イッパン</t>
    </rPh>
    <rPh sb="6" eb="8">
      <t>コウジ</t>
    </rPh>
    <phoneticPr fontId="4"/>
  </si>
  <si>
    <t>　建築　鉄骨工事</t>
    <rPh sb="0" eb="2">
      <t>ケンチク</t>
    </rPh>
    <rPh sb="2" eb="4">
      <t>テッコツ</t>
    </rPh>
    <rPh sb="3" eb="4">
      <t>テッコツ</t>
    </rPh>
    <phoneticPr fontId="4"/>
  </si>
  <si>
    <t>　建築　とりこわし工事</t>
    <rPh sb="1" eb="3">
      <t>ケンチク</t>
    </rPh>
    <rPh sb="9" eb="11">
      <t>コウジ</t>
    </rPh>
    <phoneticPr fontId="4"/>
  </si>
  <si>
    <t>　電気　一般工事</t>
    <rPh sb="1" eb="3">
      <t>デンキ</t>
    </rPh>
    <rPh sb="4" eb="6">
      <t>イッパン</t>
    </rPh>
    <rPh sb="6" eb="8">
      <t>コウジ</t>
    </rPh>
    <phoneticPr fontId="4"/>
  </si>
  <si>
    <t>　電気　とりこわし工事</t>
    <rPh sb="1" eb="3">
      <t>デンキ</t>
    </rPh>
    <rPh sb="9" eb="11">
      <t>コウジ</t>
    </rPh>
    <phoneticPr fontId="4"/>
  </si>
  <si>
    <t>　機械　一般工事</t>
    <rPh sb="1" eb="3">
      <t>キカイ</t>
    </rPh>
    <rPh sb="4" eb="6">
      <t>イッパン</t>
    </rPh>
    <rPh sb="6" eb="8">
      <t>コウジ</t>
    </rPh>
    <phoneticPr fontId="4"/>
  </si>
  <si>
    <t>　機械　とりこわし工事</t>
    <rPh sb="1" eb="3">
      <t>キカイ</t>
    </rPh>
    <rPh sb="9" eb="11">
      <t>コウジ</t>
    </rPh>
    <phoneticPr fontId="4"/>
  </si>
  <si>
    <t>　昇降機</t>
    <rPh sb="1" eb="4">
      <t>ショウコウキ</t>
    </rPh>
    <phoneticPr fontId="4"/>
  </si>
  <si>
    <t>小　計</t>
    <rPh sb="0" eb="1">
      <t>ショウ</t>
    </rPh>
    <rPh sb="2" eb="3">
      <t>ケイ</t>
    </rPh>
    <phoneticPr fontId="4"/>
  </si>
  <si>
    <t>　処分費</t>
    <rPh sb="0" eb="2">
      <t>ショブン</t>
    </rPh>
    <phoneticPr fontId="4"/>
  </si>
  <si>
    <t>　産業廃棄物税相当額</t>
    <rPh sb="1" eb="3">
      <t>サンギョウ</t>
    </rPh>
    <rPh sb="3" eb="7">
      <t>ハイキブツゼイ</t>
    </rPh>
    <rPh sb="7" eb="10">
      <t>ソウトウガク</t>
    </rPh>
    <phoneticPr fontId="4"/>
  </si>
  <si>
    <t>合　計</t>
    <rPh sb="0" eb="1">
      <t>ゴウ</t>
    </rPh>
    <rPh sb="2" eb="3">
      <t>ケイ</t>
    </rPh>
    <phoneticPr fontId="4"/>
  </si>
  <si>
    <t>合　計</t>
    <rPh sb="0" eb="1">
      <t>ゴウ</t>
    </rPh>
    <rPh sb="2" eb="3">
      <t>ケイ</t>
    </rPh>
    <phoneticPr fontId="3"/>
  </si>
  <si>
    <t>Ｂ</t>
    <phoneticPr fontId="4"/>
  </si>
  <si>
    <t>B-Ⅰ</t>
    <phoneticPr fontId="4"/>
  </si>
  <si>
    <t>営繕工事</t>
    <rPh sb="0" eb="1">
      <t>エイゼン</t>
    </rPh>
    <rPh sb="1" eb="3">
      <t>コウジ</t>
    </rPh>
    <phoneticPr fontId="4"/>
  </si>
  <si>
    <t>　建築　一般工事　　　　新営</t>
    <rPh sb="0" eb="2">
      <t>ケンチク</t>
    </rPh>
    <rPh sb="3" eb="5">
      <t>イッパン</t>
    </rPh>
    <rPh sb="5" eb="7">
      <t>コウジ</t>
    </rPh>
    <rPh sb="12" eb="14">
      <t>シンエイ</t>
    </rPh>
    <phoneticPr fontId="4"/>
  </si>
  <si>
    <t>共通仮設費率</t>
    <rPh sb="0" eb="1">
      <t>キョウツウ</t>
    </rPh>
    <rPh sb="1" eb="3">
      <t>カセツ</t>
    </rPh>
    <rPh sb="3" eb="5">
      <t>ヒリツ</t>
    </rPh>
    <phoneticPr fontId="4"/>
  </si>
  <si>
    <t>%</t>
  </si>
  <si>
    <t>　建築　一般工事　　　　改修</t>
    <rPh sb="0" eb="2">
      <t>ケンチク</t>
    </rPh>
    <rPh sb="3" eb="5">
      <t>イッパン</t>
    </rPh>
    <rPh sb="5" eb="7">
      <t>コウジ</t>
    </rPh>
    <rPh sb="12" eb="14">
      <t>カイシュウ</t>
    </rPh>
    <phoneticPr fontId="4"/>
  </si>
  <si>
    <t>　建築　鉄骨工事　　　　新営</t>
    <rPh sb="3" eb="5">
      <t>テッコツ</t>
    </rPh>
    <rPh sb="5" eb="7">
      <t>コウジ</t>
    </rPh>
    <rPh sb="12" eb="14">
      <t>シンエイ</t>
    </rPh>
    <phoneticPr fontId="4"/>
  </si>
  <si>
    <t>　建築　とりこわし工事　新営</t>
    <rPh sb="9" eb="11">
      <t>コウジ</t>
    </rPh>
    <rPh sb="12" eb="14">
      <t>シンエイ</t>
    </rPh>
    <phoneticPr fontId="4"/>
  </si>
  <si>
    <t>　電気　一般工事　　　　新営</t>
    <rPh sb="0" eb="2">
      <t>デンキ</t>
    </rPh>
    <rPh sb="3" eb="5">
      <t>イッパン</t>
    </rPh>
    <rPh sb="5" eb="7">
      <t>コウジ</t>
    </rPh>
    <rPh sb="12" eb="14">
      <t>シンエイ</t>
    </rPh>
    <phoneticPr fontId="4"/>
  </si>
  <si>
    <t>　電気　一般工事　　　　改修</t>
    <rPh sb="0" eb="2">
      <t>デンキ</t>
    </rPh>
    <rPh sb="3" eb="5">
      <t>イッパン</t>
    </rPh>
    <rPh sb="5" eb="7">
      <t>コウジ</t>
    </rPh>
    <rPh sb="12" eb="14">
      <t>カイシュウ</t>
    </rPh>
    <phoneticPr fontId="4"/>
  </si>
  <si>
    <t>　電気　とりこわし工事　新営</t>
    <rPh sb="1" eb="3">
      <t>デンキ</t>
    </rPh>
    <rPh sb="9" eb="11">
      <t>コウジ</t>
    </rPh>
    <rPh sb="12" eb="14">
      <t>シンエイ</t>
    </rPh>
    <phoneticPr fontId="4"/>
  </si>
  <si>
    <t>　機械　一般工事　　　　新営</t>
    <rPh sb="1" eb="3">
      <t>キカイ</t>
    </rPh>
    <rPh sb="4" eb="6">
      <t>イッパン</t>
    </rPh>
    <rPh sb="6" eb="8">
      <t>コウジ</t>
    </rPh>
    <rPh sb="12" eb="14">
      <t>シンエイ</t>
    </rPh>
    <phoneticPr fontId="4"/>
  </si>
  <si>
    <t>　機械　一般工事　　　　改修</t>
    <rPh sb="1" eb="3">
      <t>キカイ</t>
    </rPh>
    <rPh sb="4" eb="6">
      <t>イッパン</t>
    </rPh>
    <rPh sb="6" eb="8">
      <t>コウジ</t>
    </rPh>
    <rPh sb="12" eb="14">
      <t>カイシュウ</t>
    </rPh>
    <phoneticPr fontId="4"/>
  </si>
  <si>
    <t>　機械　とりこわし工事　新営</t>
    <rPh sb="1" eb="3">
      <t>キカイ</t>
    </rPh>
    <rPh sb="9" eb="11">
      <t>コウジ</t>
    </rPh>
    <rPh sb="12" eb="14">
      <t>シンエイ</t>
    </rPh>
    <phoneticPr fontId="4"/>
  </si>
  <si>
    <t>B-Ⅱ</t>
    <phoneticPr fontId="4"/>
  </si>
  <si>
    <t>積み上げ共通仮設費</t>
    <rPh sb="1" eb="2">
      <t>ア</t>
    </rPh>
    <rPh sb="3" eb="5">
      <t>キョウツウ</t>
    </rPh>
    <rPh sb="5" eb="7">
      <t>カセツ</t>
    </rPh>
    <rPh sb="7" eb="8">
      <t>ヒ</t>
    </rPh>
    <phoneticPr fontId="4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</si>
  <si>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4"/>
  </si>
  <si>
    <t>純工事費</t>
    <rPh sb="0" eb="1">
      <t>ジュン</t>
    </rPh>
    <rPh sb="1" eb="4">
      <t>コウジヒ</t>
    </rPh>
    <phoneticPr fontId="4"/>
  </si>
  <si>
    <t>　処分費</t>
    <rPh sb="0" eb="3">
      <t>ショブンヒ</t>
    </rPh>
    <phoneticPr fontId="4"/>
  </si>
  <si>
    <t>営繕　純工事費</t>
    <rPh sb="0" eb="2">
      <t>エイゼン</t>
    </rPh>
    <rPh sb="3" eb="4">
      <t>ジュン</t>
    </rPh>
    <rPh sb="4" eb="7">
      <t>コウジヒ</t>
    </rPh>
    <phoneticPr fontId="4"/>
  </si>
  <si>
    <t>純工事費から処分費、産業廃棄物税を控除した金額</t>
    <rPh sb="0" eb="1">
      <t>ジュン</t>
    </rPh>
    <rPh sb="1" eb="4">
      <t>コウジヒ</t>
    </rPh>
    <rPh sb="6" eb="9">
      <t>ショブンヒ</t>
    </rPh>
    <rPh sb="10" eb="12">
      <t>サンギョウ</t>
    </rPh>
    <rPh sb="12" eb="16">
      <t>ハイキブツゼイ</t>
    </rPh>
    <rPh sb="17" eb="19">
      <t>コウジョ</t>
    </rPh>
    <rPh sb="21" eb="23">
      <t>キンガク</t>
    </rPh>
    <phoneticPr fontId="4"/>
  </si>
  <si>
    <t>Ｃ</t>
    <phoneticPr fontId="4"/>
  </si>
  <si>
    <t>C-Ⅰ</t>
    <phoneticPr fontId="4"/>
  </si>
  <si>
    <t>現場管理費率</t>
    <rPh sb="0" eb="1">
      <t>ゲンバ</t>
    </rPh>
    <rPh sb="1" eb="3">
      <t>カンリ</t>
    </rPh>
    <rPh sb="3" eb="5">
      <t>ヒリツ</t>
    </rPh>
    <phoneticPr fontId="4"/>
  </si>
  <si>
    <t>現場経費　計</t>
    <rPh sb="0" eb="2">
      <t>ゲンバ</t>
    </rPh>
    <rPh sb="2" eb="4">
      <t>ケイヒ</t>
    </rPh>
    <rPh sb="3" eb="4">
      <t>ヒ</t>
    </rPh>
    <rPh sb="5" eb="6">
      <t>ケイ</t>
    </rPh>
    <phoneticPr fontId="4"/>
  </si>
  <si>
    <t>営繕　工事原価</t>
    <rPh sb="0" eb="2">
      <t>エイゼン</t>
    </rPh>
    <rPh sb="3" eb="7">
      <t>コウジゲンカ</t>
    </rPh>
    <phoneticPr fontId="4"/>
  </si>
  <si>
    <t>工事原価から産業廃棄物税を控除した金額</t>
    <rPh sb="0" eb="4">
      <t>コウジゲンカ</t>
    </rPh>
    <rPh sb="6" eb="8">
      <t>サンギョウ</t>
    </rPh>
    <rPh sb="8" eb="11">
      <t>ハイキブツ</t>
    </rPh>
    <rPh sb="11" eb="12">
      <t>ゼイ</t>
    </rPh>
    <rPh sb="13" eb="15">
      <t>コウジョ</t>
    </rPh>
    <rPh sb="17" eb="19">
      <t>キンガク</t>
    </rPh>
    <phoneticPr fontId="4"/>
  </si>
  <si>
    <t>Ｄ</t>
    <phoneticPr fontId="4"/>
  </si>
  <si>
    <t>D-Ⅰ</t>
    <phoneticPr fontId="4"/>
  </si>
  <si>
    <t>(主たる工事)</t>
    <rPh sb="0" eb="1">
      <t>シュ</t>
    </rPh>
    <rPh sb="3" eb="5">
      <t>コウジ</t>
    </rPh>
    <phoneticPr fontId="4"/>
  </si>
  <si>
    <t>一般管理費率</t>
    <rPh sb="0" eb="2">
      <t>イッパン</t>
    </rPh>
    <rPh sb="2" eb="5">
      <t>カンリヒ</t>
    </rPh>
    <rPh sb="5" eb="6">
      <t>リツ</t>
    </rPh>
    <phoneticPr fontId="4"/>
  </si>
  <si>
    <t>%</t>
    <phoneticPr fontId="4"/>
  </si>
  <si>
    <t>契約保証補正率</t>
    <rPh sb="0" eb="1">
      <t>ケイヤク</t>
    </rPh>
    <rPh sb="1" eb="3">
      <t>ホショウ</t>
    </rPh>
    <rPh sb="4" eb="6">
      <t>ホセイ</t>
    </rPh>
    <rPh sb="6" eb="7">
      <t>リツ</t>
    </rPh>
    <phoneticPr fontId="4"/>
  </si>
  <si>
    <t>一般管理費等　計</t>
    <rPh sb="0" eb="2">
      <t>イッパン</t>
    </rPh>
    <rPh sb="2" eb="5">
      <t>カンリヒ</t>
    </rPh>
    <rPh sb="5" eb="6">
      <t>トウ</t>
    </rPh>
    <rPh sb="7" eb="8">
      <t>ケイ</t>
    </rPh>
    <phoneticPr fontId="4"/>
  </si>
  <si>
    <t>端数調整</t>
    <rPh sb="0" eb="2">
      <t>ハスウ</t>
    </rPh>
    <rPh sb="2" eb="4">
      <t>チョウセイ</t>
    </rPh>
    <phoneticPr fontId="4"/>
  </si>
  <si>
    <t>産業廃棄物税相当額</t>
    <rPh sb="0" eb="1">
      <t>サンギョウ</t>
    </rPh>
    <rPh sb="1" eb="5">
      <t>ハイキブツゼイ</t>
    </rPh>
    <rPh sb="6" eb="9">
      <t>ソウトウガク</t>
    </rPh>
    <phoneticPr fontId="4"/>
  </si>
  <si>
    <t>確認用</t>
    <rPh sb="0" eb="3">
      <t>カクニンヨウ</t>
    </rPh>
    <phoneticPr fontId="4"/>
  </si>
  <si>
    <t>工事価格</t>
    <rPh sb="0" eb="2">
      <t>コウジ</t>
    </rPh>
    <rPh sb="2" eb="4">
      <t>カカク</t>
    </rPh>
    <phoneticPr fontId="4"/>
  </si>
  <si>
    <t>Ｅ</t>
    <phoneticPr fontId="4"/>
  </si>
  <si>
    <t>消費税相当額</t>
    <rPh sb="0" eb="3">
      <t>ショウヒゼイ</t>
    </rPh>
    <rPh sb="3" eb="6">
      <t>ソウトウガク</t>
    </rPh>
    <phoneticPr fontId="4"/>
  </si>
  <si>
    <t>地方独立行政法人青森県産業技術センター りんご研究所改築機械設備工事</t>
    <rPh sb="0" eb="8">
      <t>チホウドクリツギョウセイホウジン</t>
    </rPh>
    <rPh sb="8" eb="11">
      <t>アオモリケン</t>
    </rPh>
    <rPh sb="11" eb="15">
      <t>サンギョウギジュツ</t>
    </rPh>
    <rPh sb="23" eb="26">
      <t>ケンキュウジョ</t>
    </rPh>
    <rPh sb="26" eb="28">
      <t>カイチク</t>
    </rPh>
    <rPh sb="28" eb="30">
      <t>キカイ</t>
    </rPh>
    <rPh sb="30" eb="32">
      <t>セツビ</t>
    </rPh>
    <rPh sb="32" eb="34">
      <t>コウジ</t>
    </rPh>
    <phoneticPr fontId="4"/>
  </si>
  <si>
    <t>工　事　期　間</t>
    <rPh sb="0" eb="1">
      <t>コウ</t>
    </rPh>
    <rPh sb="2" eb="3">
      <t>コト</t>
    </rPh>
    <rPh sb="4" eb="5">
      <t>キ</t>
    </rPh>
    <rPh sb="6" eb="7">
      <t>アイダ</t>
    </rPh>
    <phoneticPr fontId="4"/>
  </si>
  <si>
    <t>18.0ヶ月</t>
    <rPh sb="5" eb="6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</si>
</sst>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#,##0;\-#,##0;&quot;-&quot;"/>
    <numFmt numFmtId="177" formatCode="\(#,###\)"/>
    <numFmt numFmtId="178" formatCode="0.00_ "/>
    <numFmt numFmtId="179" formatCode="#,##0.0;[Red]\-#,##0.0"/>
    <numFmt numFmtId="180" formatCode="&quot;一&quot;&quot;金&quot;&quot;    &quot;#,##0&quot;    &quot;&quot;円&quot;&quot;也&quot;"/>
    <numFmt numFmtId="181" formatCode="&quot;（&quot;&quot;内&quot;&quot;消&quot;&quot;費&quot;&quot;税&quot;&quot;相&quot;&quot;当&quot;&quot;額&quot;&quot;  &quot;#,##0&quot;  &quot;&quot;円&quot;&quot;）&quot;"/>
    <numFmt numFmtId="182" formatCode="#,##0_ "/>
    <numFmt numFmtId="183" formatCode="0.000_ "/>
    <numFmt numFmtId="184" formatCode="#,##0\ &quot;円&quot;"/>
    <numFmt numFmtId="185" formatCode="#,##0.0"/>
    <numFmt numFmtId="186" formatCode="#,##0_ ;[Red]\-#,##0\ "/>
    <numFmt numFmtId="187" formatCode="&quot;一&quot;&quot;般&quot;&quot;管&quot;&quot;理&quot;&quot;費&quot;&quot;率 &quot;\ &quot;  &quot;0.00%"/>
    <numFmt numFmtId="188" formatCode="&quot;契&quot;&quot;約&quot;&quot;保&quot;&quot;証&quot;&quot;補&quot;&quot;正&quot;&quot;率 &quot;\ 0.00%"/>
    <numFmt numFmtId="189" formatCode="[$-411]ge\.m\.d;@"/>
    <numFmt numFmtId="190" formatCode="#,##0.0_ ;[Red]\-#,##0.0\ "/>
    <numFmt numFmtId="191" formatCode="0.0_);[Red]\(0.0\)"/>
    <numFmt numFmtId="192" formatCode="0.000%"/>
    <numFmt numFmtId="193" formatCode="0.0_ "/>
    <numFmt numFmtId="194" formatCode="0.0000"/>
    <numFmt numFmtId="195" formatCode="#,##0.0_);[Red]\(#,##0.0\)"/>
    <numFmt numFmtId="196" formatCode="#,##0;&quot;▲ &quot;#,##0"/>
    <numFmt numFmtId="197" formatCode="#,##0.00_ "/>
    <numFmt numFmtId="198" formatCode="&quot;配管工費の&quot;0%"/>
    <numFmt numFmtId="199" formatCode="0.000"/>
    <numFmt numFmtId="200" formatCode="#,##0.0000;[Red]\-#,##0.0000"/>
    <numFmt numFmtId="201" formatCode="[&gt;=1000]#,###;General"/>
    <numFmt numFmtId="202" formatCode="&quot;一位&quot;\-#"/>
    <numFmt numFmtId="203" formatCode="&quot;別紙明細&quot;\-0#"/>
    <numFmt numFmtId="204" formatCode="&quot;実務P&quot;\-###"/>
    <numFmt numFmtId="205" formatCode="&quot;複合単価&quot;\-0#"/>
    <numFmt numFmtId="206" formatCode="&quot;代価表-&quot;0"/>
    <numFmt numFmtId="207" formatCode="&quot;代価表-2&quot;\-0"/>
    <numFmt numFmtId="208" formatCode="0.0&quot;ヶ月&quot;"/>
    <numFmt numFmtId="209" formatCode="#,##0.0_ "/>
  </numFmts>
  <fonts count="96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4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リュウミンライト−ＫＬ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Geneva"/>
      <family val="2"/>
    </font>
    <font>
      <sz val="9"/>
      <color indexed="8"/>
      <name val="ＭＳ ゴシック"/>
      <family val="3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22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lr ¾©"/>
      <family val="1"/>
    </font>
    <font>
      <sz val="7"/>
      <name val="明朝"/>
      <family val="1"/>
      <charset val="128"/>
    </font>
    <font>
      <sz val="10"/>
      <color indexed="12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rgb="FF000000"/>
      <name val="Arial"/>
      <family val="2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7">
    <xf numFmtId="0" fontId="0" fillId="0" borderId="0"/>
    <xf numFmtId="177" fontId="13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4" fontId="6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6" fillId="0" borderId="0"/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4" applyNumberFormat="0" applyFon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" fillId="0" borderId="0"/>
    <xf numFmtId="0" fontId="10" fillId="0" borderId="0"/>
    <xf numFmtId="0" fontId="31" fillId="4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13" fillId="0" borderId="0"/>
    <xf numFmtId="9" fontId="4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4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13" fillId="0" borderId="0"/>
    <xf numFmtId="0" fontId="42" fillId="0" borderId="0">
      <alignment vertical="center"/>
    </xf>
    <xf numFmtId="9" fontId="43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49" fillId="0" borderId="0" applyFill="0" applyBorder="0" applyAlignment="0" applyProtection="0"/>
    <xf numFmtId="0" fontId="46" fillId="0" borderId="0"/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3" fillId="0" borderId="0" applyProtection="0"/>
    <xf numFmtId="9" fontId="3" fillId="0" borderId="0" applyFont="0" applyFill="0" applyBorder="0" applyAlignment="0" applyProtection="0">
      <alignment vertical="center"/>
    </xf>
    <xf numFmtId="0" fontId="46" fillId="0" borderId="0"/>
    <xf numFmtId="38" fontId="3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4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39" fontId="70" fillId="0" borderId="0"/>
    <xf numFmtId="0" fontId="2" fillId="0" borderId="0">
      <alignment vertical="center"/>
    </xf>
    <xf numFmtId="38" fontId="49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" fillId="0" borderId="0"/>
    <xf numFmtId="0" fontId="1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73">
    <xf numFmtId="0" fontId="0" fillId="0" borderId="0" xfId="0"/>
    <xf numFmtId="0" fontId="33" fillId="0" borderId="0" xfId="50" applyFont="1" applyAlignment="1">
      <alignment vertical="center"/>
    </xf>
    <xf numFmtId="38" fontId="33" fillId="0" borderId="0" xfId="50" applyNumberFormat="1" applyFont="1" applyAlignment="1">
      <alignment vertical="center"/>
    </xf>
    <xf numFmtId="2" fontId="33" fillId="0" borderId="0" xfId="50" applyNumberFormat="1" applyFont="1" applyAlignment="1">
      <alignment vertical="center"/>
    </xf>
    <xf numFmtId="38" fontId="34" fillId="0" borderId="0" xfId="55" applyFont="1" applyAlignment="1">
      <alignment vertical="center"/>
    </xf>
    <xf numFmtId="179" fontId="34" fillId="0" borderId="12" xfId="55" applyNumberFormat="1" applyFont="1" applyBorder="1" applyAlignment="1">
      <alignment horizontal="center" vertical="center"/>
    </xf>
    <xf numFmtId="38" fontId="34" fillId="0" borderId="12" xfId="55" quotePrefix="1" applyFont="1" applyBorder="1" applyAlignment="1">
      <alignment horizontal="center" vertical="center" shrinkToFit="1"/>
    </xf>
    <xf numFmtId="49" fontId="33" fillId="0" borderId="0" xfId="56" applyNumberFormat="1" applyFont="1" applyAlignment="1">
      <alignment horizontal="center" vertical="center"/>
    </xf>
    <xf numFmtId="0" fontId="33" fillId="0" borderId="0" xfId="56" applyFont="1" applyAlignment="1">
      <alignment horizontal="center" vertical="center"/>
    </xf>
    <xf numFmtId="0" fontId="33" fillId="0" borderId="0" xfId="56" applyFont="1" applyAlignment="1">
      <alignment vertical="center"/>
    </xf>
    <xf numFmtId="0" fontId="37" fillId="0" borderId="0" xfId="56" applyFont="1" applyAlignment="1">
      <alignment vertical="center"/>
    </xf>
    <xf numFmtId="0" fontId="33" fillId="0" borderId="0" xfId="56" applyFont="1" applyAlignment="1">
      <alignment vertical="center" shrinkToFit="1"/>
    </xf>
    <xf numFmtId="0" fontId="33" fillId="0" borderId="0" xfId="50" applyFont="1"/>
    <xf numFmtId="38" fontId="33" fillId="0" borderId="0" xfId="56" applyNumberFormat="1" applyFont="1" applyAlignment="1">
      <alignment vertical="center"/>
    </xf>
    <xf numFmtId="14" fontId="33" fillId="0" borderId="0" xfId="56" applyNumberFormat="1" applyFont="1" applyAlignment="1">
      <alignment horizontal="center" vertical="center" shrinkToFit="1"/>
    </xf>
    <xf numFmtId="0" fontId="33" fillId="0" borderId="0" xfId="56" applyFont="1" applyAlignment="1">
      <alignment horizontal="left" vertical="center" shrinkToFit="1"/>
    </xf>
    <xf numFmtId="0" fontId="33" fillId="0" borderId="0" xfId="56" applyFont="1" applyAlignment="1">
      <alignment horizontal="center" vertical="center" shrinkToFit="1"/>
    </xf>
    <xf numFmtId="49" fontId="33" fillId="0" borderId="0" xfId="56" applyNumberFormat="1" applyFont="1" applyAlignment="1">
      <alignment vertical="center"/>
    </xf>
    <xf numFmtId="181" fontId="33" fillId="0" borderId="0" xfId="56" applyNumberFormat="1" applyFont="1" applyAlignment="1">
      <alignment horizontal="center" vertical="center"/>
    </xf>
    <xf numFmtId="0" fontId="38" fillId="0" borderId="0" xfId="56" applyFont="1" applyAlignment="1">
      <alignment horizontal="center" vertical="center" shrinkToFit="1"/>
    </xf>
    <xf numFmtId="10" fontId="38" fillId="0" borderId="0" xfId="56" applyNumberFormat="1" applyFont="1" applyAlignment="1">
      <alignment vertical="center" shrinkToFit="1"/>
    </xf>
    <xf numFmtId="182" fontId="33" fillId="0" borderId="0" xfId="56" applyNumberFormat="1" applyFont="1" applyAlignment="1">
      <alignment vertical="center" shrinkToFit="1"/>
    </xf>
    <xf numFmtId="38" fontId="33" fillId="0" borderId="0" xfId="56" applyNumberFormat="1" applyFont="1" applyAlignment="1">
      <alignment vertical="center" shrinkToFit="1"/>
    </xf>
    <xf numFmtId="10" fontId="33" fillId="0" borderId="0" xfId="57" applyNumberFormat="1" applyFont="1" applyAlignment="1">
      <alignment horizontal="center" vertical="center"/>
    </xf>
    <xf numFmtId="4" fontId="33" fillId="0" borderId="0" xfId="56" applyNumberFormat="1" applyFont="1" applyAlignment="1">
      <alignment vertical="center"/>
    </xf>
    <xf numFmtId="38" fontId="33" fillId="0" borderId="0" xfId="55" applyFont="1" applyAlignment="1">
      <alignment vertical="center"/>
    </xf>
    <xf numFmtId="183" fontId="33" fillId="0" borderId="0" xfId="56" applyNumberFormat="1" applyFont="1" applyAlignment="1">
      <alignment horizontal="center" vertical="center" shrinkToFit="1"/>
    </xf>
    <xf numFmtId="3" fontId="33" fillId="0" borderId="0" xfId="56" applyNumberFormat="1" applyFont="1" applyAlignment="1">
      <alignment vertical="center"/>
    </xf>
    <xf numFmtId="0" fontId="34" fillId="0" borderId="0" xfId="58" applyFont="1" applyAlignment="1">
      <alignment horizontal="left" vertical="center"/>
    </xf>
    <xf numFmtId="0" fontId="34" fillId="0" borderId="0" xfId="58" applyFont="1">
      <alignment vertical="center"/>
    </xf>
    <xf numFmtId="38" fontId="34" fillId="0" borderId="0" xfId="55" applyFont="1" applyFill="1" applyBorder="1" applyAlignment="1">
      <alignment vertical="center"/>
    </xf>
    <xf numFmtId="0" fontId="34" fillId="0" borderId="0" xfId="59" applyFont="1" applyAlignment="1">
      <alignment vertical="center"/>
    </xf>
    <xf numFmtId="184" fontId="34" fillId="0" borderId="0" xfId="58" applyNumberFormat="1" applyFont="1">
      <alignment vertical="center"/>
    </xf>
    <xf numFmtId="3" fontId="34" fillId="0" borderId="0" xfId="58" applyNumberFormat="1" applyFont="1">
      <alignment vertical="center"/>
    </xf>
    <xf numFmtId="0" fontId="34" fillId="0" borderId="0" xfId="58" applyFont="1" applyAlignment="1">
      <alignment horizontal="center" vertical="center"/>
    </xf>
    <xf numFmtId="0" fontId="38" fillId="0" borderId="0" xfId="56" applyFont="1" applyAlignment="1">
      <alignment vertical="center"/>
    </xf>
    <xf numFmtId="49" fontId="38" fillId="0" borderId="0" xfId="56" applyNumberFormat="1" applyFont="1" applyAlignment="1">
      <alignment vertical="center"/>
    </xf>
    <xf numFmtId="0" fontId="38" fillId="0" borderId="0" xfId="61" applyFont="1">
      <alignment vertical="center"/>
    </xf>
    <xf numFmtId="0" fontId="33" fillId="0" borderId="0" xfId="61" applyFont="1">
      <alignment vertical="center"/>
    </xf>
    <xf numFmtId="0" fontId="38" fillId="0" borderId="0" xfId="56" applyFont="1" applyAlignment="1">
      <alignment vertical="center" shrinkToFit="1"/>
    </xf>
    <xf numFmtId="0" fontId="34" fillId="0" borderId="0" xfId="58" applyFont="1" applyAlignment="1">
      <alignment horizontal="right" vertical="center"/>
    </xf>
    <xf numFmtId="4" fontId="38" fillId="0" borderId="0" xfId="56" applyNumberFormat="1" applyFont="1" applyAlignment="1">
      <alignment vertical="center"/>
    </xf>
    <xf numFmtId="38" fontId="38" fillId="0" borderId="0" xfId="55" applyFont="1" applyAlignment="1">
      <alignment vertical="center"/>
    </xf>
    <xf numFmtId="184" fontId="34" fillId="0" borderId="0" xfId="60" applyNumberFormat="1" applyFont="1" applyBorder="1" applyAlignment="1">
      <alignment horizontal="left" vertical="center"/>
    </xf>
    <xf numFmtId="0" fontId="38" fillId="0" borderId="0" xfId="56" applyFont="1" applyAlignment="1">
      <alignment horizontal="left" vertical="center" shrinkToFit="1"/>
    </xf>
    <xf numFmtId="38" fontId="34" fillId="0" borderId="0" xfId="58" applyNumberFormat="1" applyFont="1">
      <alignment vertical="center"/>
    </xf>
    <xf numFmtId="4" fontId="34" fillId="0" borderId="0" xfId="58" applyNumberFormat="1" applyFont="1">
      <alignment vertical="center"/>
    </xf>
    <xf numFmtId="3" fontId="34" fillId="0" borderId="0" xfId="58" applyNumberFormat="1" applyFont="1" applyAlignment="1">
      <alignment vertical="center" shrinkToFit="1"/>
    </xf>
    <xf numFmtId="38" fontId="34" fillId="0" borderId="0" xfId="60" applyFont="1" applyBorder="1" applyAlignment="1">
      <alignment vertical="center"/>
    </xf>
    <xf numFmtId="0" fontId="34" fillId="0" borderId="0" xfId="62" applyFont="1" applyAlignment="1">
      <alignment vertical="center"/>
    </xf>
    <xf numFmtId="2" fontId="34" fillId="0" borderId="0" xfId="62" applyNumberFormat="1" applyFont="1" applyAlignment="1">
      <alignment vertical="center"/>
    </xf>
    <xf numFmtId="182" fontId="34" fillId="0" borderId="0" xfId="58" applyNumberFormat="1" applyFont="1">
      <alignment vertical="center"/>
    </xf>
    <xf numFmtId="40" fontId="34" fillId="0" borderId="0" xfId="58" applyNumberFormat="1" applyFont="1" applyAlignment="1">
      <alignment horizontal="center" vertical="center"/>
    </xf>
    <xf numFmtId="0" fontId="34" fillId="0" borderId="0" xfId="63" applyFont="1" applyAlignment="1">
      <alignment horizontal="center" vertical="center"/>
    </xf>
    <xf numFmtId="185" fontId="34" fillId="0" borderId="0" xfId="64" applyNumberFormat="1" applyFont="1" applyAlignment="1">
      <alignment horizontal="right" vertical="center"/>
    </xf>
    <xf numFmtId="38" fontId="34" fillId="0" borderId="0" xfId="60" applyFont="1" applyFill="1" applyBorder="1" applyAlignment="1">
      <alignment vertical="center"/>
    </xf>
    <xf numFmtId="0" fontId="33" fillId="0" borderId="0" xfId="56" applyFont="1" applyAlignment="1">
      <alignment horizontal="right" vertical="center"/>
    </xf>
    <xf numFmtId="38" fontId="33" fillId="0" borderId="0" xfId="56" applyNumberFormat="1" applyFont="1" applyAlignment="1">
      <alignment horizontal="left" vertical="center"/>
    </xf>
    <xf numFmtId="0" fontId="33" fillId="0" borderId="0" xfId="56" applyFont="1" applyAlignment="1">
      <alignment horizontal="left" vertical="center"/>
    </xf>
    <xf numFmtId="49" fontId="33" fillId="0" borderId="0" xfId="56" applyNumberFormat="1" applyFont="1" applyAlignment="1">
      <alignment horizontal="left" vertical="center"/>
    </xf>
    <xf numFmtId="49" fontId="33" fillId="0" borderId="0" xfId="56" applyNumberFormat="1" applyFont="1" applyAlignment="1">
      <alignment horizontal="right" vertical="center"/>
    </xf>
    <xf numFmtId="38" fontId="33" fillId="0" borderId="0" xfId="56" applyNumberFormat="1" applyFont="1" applyAlignment="1">
      <alignment horizontal="right" vertical="center" shrinkToFit="1"/>
    </xf>
    <xf numFmtId="0" fontId="33" fillId="0" borderId="0" xfId="61" applyFont="1" applyAlignment="1">
      <alignment horizontal="center" vertical="center"/>
    </xf>
    <xf numFmtId="10" fontId="33" fillId="0" borderId="0" xfId="65" applyNumberFormat="1" applyFont="1" applyAlignment="1">
      <alignment vertical="center"/>
    </xf>
    <xf numFmtId="0" fontId="38" fillId="0" borderId="0" xfId="50" applyFont="1"/>
    <xf numFmtId="0" fontId="33" fillId="0" borderId="0" xfId="50" applyFont="1" applyAlignment="1">
      <alignment shrinkToFit="1"/>
    </xf>
    <xf numFmtId="10" fontId="33" fillId="0" borderId="0" xfId="65" applyNumberFormat="1" applyFont="1" applyAlignment="1">
      <alignment vertical="center" shrinkToFit="1"/>
    </xf>
    <xf numFmtId="38" fontId="33" fillId="0" borderId="0" xfId="50" applyNumberFormat="1" applyFont="1" applyAlignment="1">
      <alignment shrinkToFit="1"/>
    </xf>
    <xf numFmtId="0" fontId="38" fillId="0" borderId="16" xfId="50" applyFont="1" applyBorder="1" applyAlignment="1">
      <alignment horizontal="center" shrinkToFit="1"/>
    </xf>
    <xf numFmtId="0" fontId="38" fillId="0" borderId="17" xfId="50" applyFont="1" applyBorder="1" applyAlignment="1">
      <alignment horizontal="center" shrinkToFit="1"/>
    </xf>
    <xf numFmtId="0" fontId="38" fillId="0" borderId="14" xfId="50" applyFont="1" applyBorder="1" applyAlignment="1">
      <alignment horizontal="center" shrinkToFit="1"/>
    </xf>
    <xf numFmtId="0" fontId="38" fillId="0" borderId="18" xfId="50" applyFont="1" applyBorder="1" applyAlignment="1">
      <alignment horizontal="center" shrinkToFit="1"/>
    </xf>
    <xf numFmtId="10" fontId="38" fillId="0" borderId="19" xfId="65" applyNumberFormat="1" applyFont="1" applyBorder="1" applyAlignment="1">
      <alignment vertical="center"/>
    </xf>
    <xf numFmtId="178" fontId="33" fillId="0" borderId="16" xfId="65" applyNumberFormat="1" applyFont="1" applyBorder="1" applyAlignment="1">
      <alignment horizontal="center" shrinkToFit="1"/>
    </xf>
    <xf numFmtId="0" fontId="33" fillId="0" borderId="16" xfId="50" applyFont="1" applyBorder="1" applyAlignment="1">
      <alignment horizontal="center" shrinkToFit="1"/>
    </xf>
    <xf numFmtId="0" fontId="33" fillId="0" borderId="14" xfId="50" applyFont="1" applyBorder="1" applyAlignment="1">
      <alignment horizontal="center" shrinkToFit="1"/>
    </xf>
    <xf numFmtId="0" fontId="33" fillId="0" borderId="19" xfId="50" applyFont="1" applyBorder="1" applyAlignment="1">
      <alignment horizontal="center" shrinkToFit="1"/>
    </xf>
    <xf numFmtId="0" fontId="33" fillId="0" borderId="15" xfId="65" applyNumberFormat="1" applyFont="1" applyBorder="1" applyAlignment="1">
      <alignment horizontal="center" shrinkToFit="1"/>
    </xf>
    <xf numFmtId="0" fontId="33" fillId="0" borderId="14" xfId="65" applyNumberFormat="1" applyFont="1" applyBorder="1" applyAlignment="1">
      <alignment horizontal="center" shrinkToFit="1"/>
    </xf>
    <xf numFmtId="178" fontId="33" fillId="0" borderId="18" xfId="50" applyNumberFormat="1" applyFont="1" applyBorder="1" applyAlignment="1">
      <alignment shrinkToFit="1"/>
    </xf>
    <xf numFmtId="0" fontId="33" fillId="0" borderId="20" xfId="50" applyFont="1" applyBorder="1" applyAlignment="1">
      <alignment horizontal="center" shrinkToFit="1"/>
    </xf>
    <xf numFmtId="0" fontId="33" fillId="0" borderId="21" xfId="50" applyFont="1" applyBorder="1" applyAlignment="1">
      <alignment horizontal="center" shrinkToFit="1"/>
    </xf>
    <xf numFmtId="178" fontId="33" fillId="0" borderId="16" xfId="50" applyNumberFormat="1" applyFont="1" applyBorder="1" applyAlignment="1">
      <alignment horizontal="center" shrinkToFit="1"/>
    </xf>
    <xf numFmtId="178" fontId="33" fillId="0" borderId="14" xfId="50" applyNumberFormat="1" applyFont="1" applyBorder="1" applyAlignment="1">
      <alignment horizontal="center" shrinkToFit="1"/>
    </xf>
    <xf numFmtId="10" fontId="33" fillId="0" borderId="0" xfId="56" applyNumberFormat="1" applyFont="1" applyAlignment="1">
      <alignment vertical="center"/>
    </xf>
    <xf numFmtId="0" fontId="33" fillId="0" borderId="0" xfId="61" applyFont="1" applyAlignment="1">
      <alignment vertical="center" shrinkToFit="1"/>
    </xf>
    <xf numFmtId="0" fontId="33" fillId="0" borderId="0" xfId="50" applyFont="1" applyAlignment="1">
      <alignment horizontal="center" shrinkToFit="1"/>
    </xf>
    <xf numFmtId="0" fontId="38" fillId="0" borderId="0" xfId="50" applyFont="1" applyAlignment="1">
      <alignment horizontal="center"/>
    </xf>
    <xf numFmtId="38" fontId="33" fillId="0" borderId="0" xfId="50" applyNumberFormat="1" applyFont="1"/>
    <xf numFmtId="178" fontId="33" fillId="0" borderId="0" xfId="50" applyNumberFormat="1" applyFont="1" applyAlignment="1">
      <alignment horizontal="center" shrinkToFit="1"/>
    </xf>
    <xf numFmtId="178" fontId="33" fillId="0" borderId="0" xfId="50" applyNumberFormat="1" applyFont="1" applyAlignment="1">
      <alignment shrinkToFit="1"/>
    </xf>
    <xf numFmtId="187" fontId="33" fillId="0" borderId="0" xfId="56" applyNumberFormat="1" applyFont="1" applyAlignment="1">
      <alignment horizontal="right" vertical="center"/>
    </xf>
    <xf numFmtId="10" fontId="38" fillId="0" borderId="0" xfId="65" applyNumberFormat="1" applyFont="1" applyAlignment="1">
      <alignment vertical="center"/>
    </xf>
    <xf numFmtId="178" fontId="33" fillId="0" borderId="15" xfId="65" applyNumberFormat="1" applyFont="1" applyBorder="1" applyAlignment="1">
      <alignment horizontal="center" shrinkToFit="1"/>
    </xf>
    <xf numFmtId="49" fontId="33" fillId="0" borderId="0" xfId="56" applyNumberFormat="1" applyFont="1" applyAlignment="1">
      <alignment vertical="center" wrapText="1"/>
    </xf>
    <xf numFmtId="0" fontId="33" fillId="0" borderId="0" xfId="56" applyFont="1" applyAlignment="1">
      <alignment horizontal="centerContinuous" vertical="center"/>
    </xf>
    <xf numFmtId="49" fontId="33" fillId="0" borderId="0" xfId="56" applyNumberFormat="1" applyFont="1" applyAlignment="1">
      <alignment horizontal="centerContinuous" vertical="center"/>
    </xf>
    <xf numFmtId="10" fontId="33" fillId="0" borderId="0" xfId="56" quotePrefix="1" applyNumberFormat="1" applyFont="1" applyAlignment="1">
      <alignment vertical="center" wrapText="1" shrinkToFit="1"/>
    </xf>
    <xf numFmtId="10" fontId="33" fillId="0" borderId="0" xfId="56" applyNumberFormat="1" applyFont="1" applyAlignment="1">
      <alignment horizontal="center" vertical="center"/>
    </xf>
    <xf numFmtId="188" fontId="33" fillId="0" borderId="0" xfId="64" applyNumberFormat="1" applyFont="1" applyAlignment="1">
      <alignment horizontal="left" vertical="center"/>
    </xf>
    <xf numFmtId="38" fontId="33" fillId="0" borderId="0" xfId="55" applyFont="1" applyAlignment="1">
      <alignment vertical="center" shrinkToFit="1"/>
    </xf>
    <xf numFmtId="38" fontId="33" fillId="0" borderId="0" xfId="56" applyNumberFormat="1" applyFont="1" applyAlignment="1">
      <alignment horizontal="center" vertical="center" shrinkToFit="1"/>
    </xf>
    <xf numFmtId="10" fontId="33" fillId="0" borderId="0" xfId="56" applyNumberFormat="1" applyFont="1" applyAlignment="1">
      <alignment horizontal="left" vertical="center"/>
    </xf>
    <xf numFmtId="38" fontId="38" fillId="0" borderId="0" xfId="56" applyNumberFormat="1" applyFont="1" applyAlignment="1">
      <alignment vertical="center" shrinkToFit="1"/>
    </xf>
    <xf numFmtId="10" fontId="33" fillId="0" borderId="0" xfId="65" quotePrefix="1" applyNumberFormat="1" applyFont="1" applyAlignment="1">
      <alignment vertical="center" shrinkToFit="1"/>
    </xf>
    <xf numFmtId="49" fontId="33" fillId="0" borderId="0" xfId="56" applyNumberFormat="1" applyFont="1" applyAlignment="1">
      <alignment horizontal="center" vertical="center" shrinkToFit="1"/>
    </xf>
    <xf numFmtId="0" fontId="33" fillId="0" borderId="0" xfId="50" applyFont="1" applyAlignment="1">
      <alignment vertical="center" shrinkToFit="1"/>
    </xf>
    <xf numFmtId="0" fontId="33" fillId="0" borderId="0" xfId="50" applyFont="1" applyAlignment="1">
      <alignment horizontal="center" vertical="center"/>
    </xf>
    <xf numFmtId="40" fontId="33" fillId="0" borderId="0" xfId="50" applyNumberFormat="1" applyFont="1" applyAlignment="1">
      <alignment vertical="center"/>
    </xf>
    <xf numFmtId="3" fontId="33" fillId="0" borderId="0" xfId="50" applyNumberFormat="1" applyFont="1" applyAlignment="1">
      <alignment vertical="center"/>
    </xf>
    <xf numFmtId="0" fontId="33" fillId="0" borderId="0" xfId="50" applyFont="1" applyAlignment="1">
      <alignment horizontal="center" vertical="center" shrinkToFit="1"/>
    </xf>
    <xf numFmtId="0" fontId="33" fillId="0" borderId="0" xfId="59" quotePrefix="1" applyFont="1" applyAlignment="1">
      <alignment horizontal="center" vertical="center"/>
    </xf>
    <xf numFmtId="0" fontId="33" fillId="0" borderId="0" xfId="59" applyFont="1" applyAlignment="1">
      <alignment horizontal="center" vertical="center" shrinkToFit="1"/>
    </xf>
    <xf numFmtId="0" fontId="33" fillId="0" borderId="0" xfId="59" applyFont="1" applyAlignment="1">
      <alignment vertical="center" shrinkToFit="1"/>
    </xf>
    <xf numFmtId="2" fontId="33" fillId="0" borderId="0" xfId="59" applyNumberFormat="1" applyFont="1" applyAlignment="1">
      <alignment vertical="center" shrinkToFit="1"/>
    </xf>
    <xf numFmtId="40" fontId="33" fillId="0" borderId="0" xfId="50" applyNumberFormat="1" applyFont="1" applyAlignment="1">
      <alignment vertical="center" shrinkToFit="1"/>
    </xf>
    <xf numFmtId="38" fontId="33" fillId="0" borderId="0" xfId="50" applyNumberFormat="1" applyFont="1" applyAlignment="1">
      <alignment vertical="center" shrinkToFit="1"/>
    </xf>
    <xf numFmtId="38" fontId="33" fillId="0" borderId="0" xfId="55" applyFont="1" applyAlignment="1">
      <alignment horizontal="center" vertical="center" shrinkToFit="1"/>
    </xf>
    <xf numFmtId="10" fontId="33" fillId="0" borderId="0" xfId="56" applyNumberFormat="1" applyFont="1" applyAlignment="1">
      <alignment horizontal="center" vertical="center" shrinkToFit="1"/>
    </xf>
    <xf numFmtId="49" fontId="33" fillId="0" borderId="0" xfId="56" applyNumberFormat="1" applyFont="1" applyAlignment="1">
      <alignment vertical="center" shrinkToFit="1"/>
    </xf>
    <xf numFmtId="4" fontId="33" fillId="0" borderId="0" xfId="56" applyNumberFormat="1" applyFont="1" applyAlignment="1">
      <alignment vertical="center" shrinkToFit="1"/>
    </xf>
    <xf numFmtId="0" fontId="33" fillId="0" borderId="0" xfId="59" applyFont="1" applyAlignment="1">
      <alignment vertical="center"/>
    </xf>
    <xf numFmtId="0" fontId="33" fillId="0" borderId="0" xfId="59" applyFont="1" applyAlignment="1">
      <alignment horizontal="center" vertical="center"/>
    </xf>
    <xf numFmtId="2" fontId="33" fillId="0" borderId="0" xfId="59" applyNumberFormat="1" applyFont="1" applyAlignment="1">
      <alignment vertical="center"/>
    </xf>
    <xf numFmtId="10" fontId="33" fillId="0" borderId="0" xfId="65" applyNumberFormat="1" applyFont="1" applyAlignment="1">
      <alignment horizontal="center" vertical="center" shrinkToFit="1"/>
    </xf>
    <xf numFmtId="10" fontId="33" fillId="0" borderId="0" xfId="56" applyNumberFormat="1" applyFont="1" applyAlignment="1">
      <alignment vertical="center" shrinkToFit="1"/>
    </xf>
    <xf numFmtId="38" fontId="33" fillId="0" borderId="0" xfId="56" quotePrefix="1" applyNumberFormat="1" applyFont="1" applyAlignment="1">
      <alignment horizontal="right" vertical="center" shrinkToFit="1"/>
    </xf>
    <xf numFmtId="38" fontId="33" fillId="0" borderId="0" xfId="55" applyFont="1" applyAlignment="1">
      <alignment horizontal="center" vertical="center"/>
    </xf>
    <xf numFmtId="38" fontId="33" fillId="0" borderId="0" xfId="66" applyFont="1">
      <alignment vertical="center"/>
    </xf>
    <xf numFmtId="38" fontId="33" fillId="0" borderId="0" xfId="61" applyNumberFormat="1" applyFont="1">
      <alignment vertical="center"/>
    </xf>
    <xf numFmtId="38" fontId="33" fillId="0" borderId="0" xfId="61" applyNumberFormat="1" applyFont="1" applyAlignment="1">
      <alignment horizontal="right" vertical="center"/>
    </xf>
    <xf numFmtId="49" fontId="33" fillId="0" borderId="0" xfId="64" applyNumberFormat="1" applyFont="1" applyAlignment="1">
      <alignment horizontal="center" vertical="center"/>
    </xf>
    <xf numFmtId="0" fontId="33" fillId="0" borderId="0" xfId="64" applyFont="1">
      <alignment vertical="center"/>
    </xf>
    <xf numFmtId="184" fontId="34" fillId="0" borderId="0" xfId="58" applyNumberFormat="1" applyFont="1" applyAlignment="1">
      <alignment vertical="center" shrinkToFit="1"/>
    </xf>
    <xf numFmtId="184" fontId="34" fillId="0" borderId="0" xfId="60" applyNumberFormat="1" applyFont="1" applyBorder="1" applyAlignment="1">
      <alignment vertical="center"/>
    </xf>
    <xf numFmtId="186" fontId="34" fillId="0" borderId="0" xfId="60" applyNumberFormat="1" applyFont="1" applyFill="1" applyBorder="1" applyAlignment="1">
      <alignment vertical="center" shrinkToFit="1"/>
    </xf>
    <xf numFmtId="0" fontId="35" fillId="0" borderId="0" xfId="50" applyFont="1" applyAlignment="1" applyProtection="1">
      <alignment vertical="center"/>
      <protection locked="0"/>
    </xf>
    <xf numFmtId="0" fontId="47" fillId="24" borderId="16" xfId="50" applyFont="1" applyFill="1" applyBorder="1" applyAlignment="1" applyProtection="1">
      <alignment horizontal="center" vertical="center"/>
      <protection locked="0"/>
    </xf>
    <xf numFmtId="182" fontId="35" fillId="0" borderId="0" xfId="50" applyNumberFormat="1" applyFont="1" applyAlignment="1" applyProtection="1">
      <alignment vertical="center"/>
      <protection locked="0"/>
    </xf>
    <xf numFmtId="40" fontId="47" fillId="24" borderId="16" xfId="50" applyNumberFormat="1" applyFont="1" applyFill="1" applyBorder="1" applyAlignment="1">
      <alignment horizontal="center" vertical="center"/>
    </xf>
    <xf numFmtId="40" fontId="0" fillId="0" borderId="0" xfId="67" applyNumberFormat="1" applyFont="1" applyAlignment="1">
      <alignment vertical="center"/>
    </xf>
    <xf numFmtId="38" fontId="0" fillId="0" borderId="16" xfId="67" applyFont="1" applyBorder="1" applyAlignment="1">
      <alignment horizontal="center" vertical="center"/>
    </xf>
    <xf numFmtId="189" fontId="12" fillId="24" borderId="16" xfId="67" applyNumberFormat="1" applyFont="1" applyFill="1" applyBorder="1" applyAlignment="1">
      <alignment vertical="center"/>
    </xf>
    <xf numFmtId="189" fontId="50" fillId="24" borderId="16" xfId="67" applyNumberFormat="1" applyFont="1" applyFill="1" applyBorder="1" applyAlignment="1">
      <alignment vertical="center"/>
    </xf>
    <xf numFmtId="0" fontId="35" fillId="0" borderId="0" xfId="50" applyFont="1" applyAlignment="1">
      <alignment vertical="center"/>
    </xf>
    <xf numFmtId="189" fontId="12" fillId="0" borderId="0" xfId="67" applyNumberFormat="1" applyFont="1" applyFill="1" applyBorder="1" applyAlignment="1">
      <alignment vertical="center"/>
    </xf>
    <xf numFmtId="0" fontId="35" fillId="0" borderId="0" xfId="50" applyFont="1" applyAlignment="1" applyProtection="1">
      <alignment horizontal="center" vertical="center"/>
      <protection locked="0"/>
    </xf>
    <xf numFmtId="182" fontId="35" fillId="0" borderId="0" xfId="50" applyNumberFormat="1" applyFont="1" applyAlignment="1">
      <alignment vertical="center"/>
    </xf>
    <xf numFmtId="182" fontId="35" fillId="0" borderId="16" xfId="50" applyNumberFormat="1" applyFont="1" applyBorder="1" applyAlignment="1">
      <alignment horizontal="center" vertical="center"/>
    </xf>
    <xf numFmtId="0" fontId="47" fillId="24" borderId="16" xfId="50" applyFont="1" applyFill="1" applyBorder="1" applyAlignment="1">
      <alignment horizontal="center" vertical="center" shrinkToFit="1"/>
    </xf>
    <xf numFmtId="38" fontId="0" fillId="0" borderId="0" xfId="55" applyFont="1" applyAlignment="1" applyProtection="1">
      <alignment vertical="center"/>
      <protection locked="0"/>
    </xf>
    <xf numFmtId="38" fontId="0" fillId="0" borderId="0" xfId="55" applyFont="1" applyAlignment="1" applyProtection="1">
      <alignment horizontal="center" vertical="center"/>
      <protection locked="0"/>
    </xf>
    <xf numFmtId="0" fontId="35" fillId="0" borderId="0" xfId="50" applyFont="1" applyAlignment="1" applyProtection="1">
      <alignment horizontal="left" vertical="center" shrinkToFit="1"/>
      <protection locked="0"/>
    </xf>
    <xf numFmtId="38" fontId="35" fillId="25" borderId="16" xfId="55" applyFont="1" applyFill="1" applyBorder="1" applyAlignment="1" applyProtection="1">
      <alignment vertical="center"/>
      <protection locked="0"/>
    </xf>
    <xf numFmtId="38" fontId="0" fillId="0" borderId="0" xfId="55" applyFont="1" applyFill="1" applyAlignment="1" applyProtection="1">
      <alignment vertical="center"/>
      <protection locked="0"/>
    </xf>
    <xf numFmtId="182" fontId="35" fillId="0" borderId="0" xfId="50" applyNumberFormat="1" applyFont="1" applyAlignment="1" applyProtection="1">
      <alignment horizontal="left" vertical="center" shrinkToFit="1"/>
      <protection locked="0"/>
    </xf>
    <xf numFmtId="10" fontId="35" fillId="0" borderId="0" xfId="50" applyNumberFormat="1" applyFont="1" applyAlignment="1" applyProtection="1">
      <alignment vertical="center"/>
      <protection locked="0"/>
    </xf>
    <xf numFmtId="10" fontId="35" fillId="0" borderId="0" xfId="50" applyNumberFormat="1" applyFont="1" applyAlignment="1" applyProtection="1">
      <alignment horizontal="left" vertical="center" shrinkToFit="1"/>
      <protection locked="0"/>
    </xf>
    <xf numFmtId="38" fontId="35" fillId="0" borderId="0" xfId="50" applyNumberFormat="1" applyFont="1" applyAlignment="1" applyProtection="1">
      <alignment vertical="center"/>
      <protection locked="0"/>
    </xf>
    <xf numFmtId="10" fontId="35" fillId="0" borderId="0" xfId="50" applyNumberFormat="1" applyFont="1" applyAlignment="1" applyProtection="1">
      <alignment horizontal="right" vertical="center"/>
      <protection locked="0"/>
    </xf>
    <xf numFmtId="0" fontId="35" fillId="0" borderId="23" xfId="50" applyFont="1" applyBorder="1" applyAlignment="1" applyProtection="1">
      <alignment horizontal="center" vertical="center"/>
      <protection locked="0"/>
    </xf>
    <xf numFmtId="38" fontId="35" fillId="0" borderId="0" xfId="55" applyFont="1" applyAlignment="1" applyProtection="1">
      <alignment vertical="center"/>
      <protection locked="0"/>
    </xf>
    <xf numFmtId="38" fontId="35" fillId="0" borderId="24" xfId="55" applyFont="1" applyBorder="1" applyAlignment="1" applyProtection="1">
      <alignment vertical="center"/>
      <protection locked="0"/>
    </xf>
    <xf numFmtId="10" fontId="35" fillId="0" borderId="0" xfId="55" applyNumberFormat="1" applyFont="1" applyFill="1" applyAlignment="1" applyProtection="1">
      <alignment vertical="center"/>
      <protection locked="0"/>
    </xf>
    <xf numFmtId="10" fontId="35" fillId="0" borderId="24" xfId="50" applyNumberFormat="1" applyFont="1" applyBorder="1" applyAlignment="1" applyProtection="1">
      <alignment vertical="center"/>
      <protection locked="0"/>
    </xf>
    <xf numFmtId="38" fontId="35" fillId="0" borderId="24" xfId="55" applyFont="1" applyFill="1" applyBorder="1" applyAlignment="1" applyProtection="1">
      <alignment vertical="center"/>
      <protection locked="0"/>
    </xf>
    <xf numFmtId="10" fontId="35" fillId="0" borderId="25" xfId="50" applyNumberFormat="1" applyFont="1" applyBorder="1" applyAlignment="1" applyProtection="1">
      <alignment vertical="center"/>
      <protection locked="0"/>
    </xf>
    <xf numFmtId="0" fontId="35" fillId="0" borderId="0" xfId="50" applyFont="1" applyAlignment="1" applyProtection="1">
      <alignment horizontal="right" vertical="center"/>
      <protection locked="0"/>
    </xf>
    <xf numFmtId="190" fontId="35" fillId="0" borderId="0" xfId="50" applyNumberFormat="1" applyFont="1" applyAlignment="1" applyProtection="1">
      <alignment horizontal="center" vertical="center"/>
      <protection locked="0"/>
    </xf>
    <xf numFmtId="0" fontId="35" fillId="0" borderId="16" xfId="50" applyFont="1" applyBorder="1" applyAlignment="1" applyProtection="1">
      <alignment horizontal="center" vertical="center"/>
      <protection locked="0"/>
    </xf>
    <xf numFmtId="38" fontId="34" fillId="0" borderId="0" xfId="62" applyNumberFormat="1" applyFont="1" applyAlignment="1">
      <alignment vertical="center"/>
    </xf>
    <xf numFmtId="0" fontId="33" fillId="0" borderId="26" xfId="50" applyFont="1" applyBorder="1" applyAlignment="1">
      <alignment horizontal="center" shrinkToFit="1"/>
    </xf>
    <xf numFmtId="0" fontId="38" fillId="0" borderId="18" xfId="56" applyFont="1" applyBorder="1" applyAlignment="1">
      <alignment horizontal="center" vertical="center" shrinkToFit="1"/>
    </xf>
    <xf numFmtId="192" fontId="38" fillId="0" borderId="19" xfId="65" applyNumberFormat="1" applyFont="1" applyBorder="1" applyAlignment="1">
      <alignment vertical="center"/>
    </xf>
    <xf numFmtId="192" fontId="33" fillId="0" borderId="0" xfId="56" applyNumberFormat="1" applyFont="1" applyAlignment="1">
      <alignment horizontal="center" vertical="center"/>
    </xf>
    <xf numFmtId="192" fontId="33" fillId="0" borderId="0" xfId="56" applyNumberFormat="1" applyFont="1" applyAlignment="1">
      <alignment vertical="center"/>
    </xf>
    <xf numFmtId="38" fontId="34" fillId="0" borderId="0" xfId="55" applyFont="1" applyAlignment="1">
      <alignment horizontal="center" vertical="center"/>
    </xf>
    <xf numFmtId="3" fontId="33" fillId="0" borderId="0" xfId="55" applyNumberFormat="1" applyFont="1" applyAlignment="1">
      <alignment vertical="center" shrinkToFit="1"/>
    </xf>
    <xf numFmtId="3" fontId="33" fillId="0" borderId="0" xfId="59" applyNumberFormat="1" applyFont="1" applyAlignment="1">
      <alignment vertical="center" shrinkToFit="1"/>
    </xf>
    <xf numFmtId="3" fontId="33" fillId="0" borderId="0" xfId="50" applyNumberFormat="1" applyFont="1" applyAlignment="1">
      <alignment vertical="center" shrinkToFit="1"/>
    </xf>
    <xf numFmtId="3" fontId="33" fillId="0" borderId="0" xfId="56" applyNumberFormat="1" applyFont="1" applyAlignment="1">
      <alignment vertical="center" shrinkToFit="1"/>
    </xf>
    <xf numFmtId="3" fontId="33" fillId="0" borderId="0" xfId="59" applyNumberFormat="1" applyFont="1" applyAlignment="1">
      <alignment vertical="center"/>
    </xf>
    <xf numFmtId="3" fontId="33" fillId="0" borderId="0" xfId="61" applyNumberFormat="1" applyFont="1">
      <alignment vertical="center"/>
    </xf>
    <xf numFmtId="2" fontId="33" fillId="0" borderId="0" xfId="50" applyNumberFormat="1" applyFont="1" applyAlignment="1">
      <alignment horizontal="center" vertical="center"/>
    </xf>
    <xf numFmtId="0" fontId="34" fillId="0" borderId="0" xfId="50" quotePrefix="1" applyFont="1" applyAlignment="1">
      <alignment horizontal="center" vertical="center"/>
    </xf>
    <xf numFmtId="0" fontId="34" fillId="0" borderId="0" xfId="50" applyFont="1" applyAlignment="1">
      <alignment vertical="center" shrinkToFit="1"/>
    </xf>
    <xf numFmtId="0" fontId="34" fillId="0" borderId="0" xfId="50" applyFont="1" applyAlignment="1">
      <alignment horizontal="center" vertical="center"/>
    </xf>
    <xf numFmtId="2" fontId="34" fillId="0" borderId="0" xfId="50" applyNumberFormat="1" applyFont="1" applyAlignment="1">
      <alignment vertical="center" shrinkToFit="1"/>
    </xf>
    <xf numFmtId="0" fontId="34" fillId="0" borderId="0" xfId="50" applyFont="1" applyAlignment="1">
      <alignment vertical="center"/>
    </xf>
    <xf numFmtId="0" fontId="33" fillId="0" borderId="0" xfId="50" applyFont="1" applyAlignment="1">
      <alignment vertical="center" wrapText="1" shrinkToFit="1"/>
    </xf>
    <xf numFmtId="0" fontId="34" fillId="0" borderId="0" xfId="50" applyFont="1" applyAlignment="1">
      <alignment horizontal="center" vertical="center" shrinkToFit="1"/>
    </xf>
    <xf numFmtId="38" fontId="34" fillId="0" borderId="0" xfId="55" applyFont="1" applyAlignment="1">
      <alignment vertical="center" shrinkToFit="1"/>
    </xf>
    <xf numFmtId="40" fontId="34" fillId="0" borderId="0" xfId="55" applyNumberFormat="1" applyFont="1" applyFill="1" applyAlignment="1">
      <alignment vertical="center" shrinkToFit="1"/>
    </xf>
    <xf numFmtId="40" fontId="34" fillId="0" borderId="0" xfId="55" applyNumberFormat="1" applyFont="1" applyFill="1" applyBorder="1" applyAlignment="1">
      <alignment vertical="center"/>
    </xf>
    <xf numFmtId="38" fontId="34" fillId="0" borderId="0" xfId="50" applyNumberFormat="1" applyFont="1" applyAlignment="1">
      <alignment vertical="center"/>
    </xf>
    <xf numFmtId="38" fontId="33" fillId="0" borderId="0" xfId="55" applyFont="1" applyFill="1" applyAlignment="1">
      <alignment vertical="center"/>
    </xf>
    <xf numFmtId="1" fontId="34" fillId="0" borderId="0" xfId="50" applyNumberFormat="1" applyFont="1" applyAlignment="1">
      <alignment vertical="center" shrinkToFit="1"/>
    </xf>
    <xf numFmtId="40" fontId="33" fillId="0" borderId="0" xfId="55" applyNumberFormat="1" applyFont="1" applyFill="1" applyAlignment="1">
      <alignment horizontal="center" vertical="center"/>
    </xf>
    <xf numFmtId="38" fontId="34" fillId="0" borderId="0" xfId="55" applyFont="1" applyFill="1" applyAlignment="1">
      <alignment vertical="center"/>
    </xf>
    <xf numFmtId="38" fontId="34" fillId="0" borderId="0" xfId="55" applyFont="1" applyFill="1" applyAlignment="1">
      <alignment vertical="center" shrinkToFit="1"/>
    </xf>
    <xf numFmtId="0" fontId="33" fillId="0" borderId="0" xfId="50" applyFont="1" applyAlignment="1">
      <alignment vertical="center" wrapText="1"/>
    </xf>
    <xf numFmtId="178" fontId="33" fillId="0" borderId="0" xfId="50" applyNumberFormat="1" applyFont="1" applyAlignment="1">
      <alignment vertical="center"/>
    </xf>
    <xf numFmtId="0" fontId="34" fillId="0" borderId="0" xfId="50" applyFont="1" applyAlignment="1">
      <alignment vertical="center" wrapText="1"/>
    </xf>
    <xf numFmtId="193" fontId="33" fillId="0" borderId="0" xfId="50" applyNumberFormat="1" applyFont="1" applyAlignment="1">
      <alignment vertical="center"/>
    </xf>
    <xf numFmtId="194" fontId="33" fillId="0" borderId="0" xfId="50" applyNumberFormat="1" applyFont="1" applyAlignment="1">
      <alignment vertical="center"/>
    </xf>
    <xf numFmtId="0" fontId="54" fillId="0" borderId="0" xfId="50" applyFont="1" applyAlignment="1">
      <alignment vertical="center" wrapText="1"/>
    </xf>
    <xf numFmtId="38" fontId="33" fillId="0" borderId="0" xfId="55" applyFont="1" applyFill="1" applyBorder="1" applyAlignment="1">
      <alignment vertical="center"/>
    </xf>
    <xf numFmtId="0" fontId="52" fillId="0" borderId="0" xfId="50" applyFont="1" applyAlignment="1">
      <alignment vertical="center"/>
    </xf>
    <xf numFmtId="38" fontId="34" fillId="0" borderId="0" xfId="55" applyFont="1" applyAlignment="1" applyProtection="1">
      <alignment horizontal="left" vertical="center"/>
      <protection locked="0"/>
    </xf>
    <xf numFmtId="38" fontId="34" fillId="0" borderId="0" xfId="55" applyFont="1" applyAlignment="1" applyProtection="1">
      <alignment horizontal="left" vertical="center" shrinkToFit="1"/>
      <protection locked="0"/>
    </xf>
    <xf numFmtId="38" fontId="34" fillId="0" borderId="0" xfId="55" applyFont="1" applyAlignment="1">
      <alignment horizontal="left" vertical="center"/>
    </xf>
    <xf numFmtId="38" fontId="34" fillId="0" borderId="0" xfId="55" applyFont="1" applyAlignment="1">
      <alignment horizontal="right" vertical="center"/>
    </xf>
    <xf numFmtId="49" fontId="34" fillId="0" borderId="0" xfId="55" applyNumberFormat="1" applyFont="1" applyAlignment="1">
      <alignment horizontal="center" vertical="center"/>
    </xf>
    <xf numFmtId="38" fontId="34" fillId="0" borderId="0" xfId="55" applyFont="1" applyAlignment="1">
      <alignment horizontal="left" vertical="center" shrinkToFit="1"/>
    </xf>
    <xf numFmtId="38" fontId="34" fillId="0" borderId="0" xfId="55" applyFont="1" applyFill="1" applyBorder="1" applyAlignment="1">
      <alignment horizontal="center" vertical="center"/>
    </xf>
    <xf numFmtId="38" fontId="34" fillId="0" borderId="0" xfId="55" quotePrefix="1" applyFont="1" applyFill="1" applyBorder="1" applyAlignment="1">
      <alignment horizontal="left" vertical="center" shrinkToFit="1"/>
    </xf>
    <xf numFmtId="0" fontId="49" fillId="0" borderId="0" xfId="50" applyFont="1" applyAlignment="1">
      <alignment horizontal="left" vertical="center"/>
    </xf>
    <xf numFmtId="0" fontId="34" fillId="0" borderId="0" xfId="50" applyFont="1" applyAlignment="1">
      <alignment horizontal="left" vertical="center" shrinkToFit="1"/>
    </xf>
    <xf numFmtId="0" fontId="34" fillId="0" borderId="0" xfId="50" applyFont="1" applyAlignment="1">
      <alignment horizontal="left" vertical="center"/>
    </xf>
    <xf numFmtId="38" fontId="34" fillId="0" borderId="0" xfId="55" quotePrefix="1" applyFont="1" applyAlignment="1">
      <alignment horizontal="left" vertical="center" shrinkToFit="1"/>
    </xf>
    <xf numFmtId="38" fontId="34" fillId="0" borderId="0" xfId="55" applyFont="1" applyAlignment="1" applyProtection="1">
      <alignment horizontal="right" vertical="center"/>
      <protection locked="0"/>
    </xf>
    <xf numFmtId="0" fontId="49" fillId="0" borderId="0" xfId="74" applyFont="1" applyAlignment="1">
      <alignment vertical="center"/>
    </xf>
    <xf numFmtId="38" fontId="34" fillId="0" borderId="0" xfId="55" applyFont="1" applyFill="1" applyBorder="1" applyAlignment="1">
      <alignment horizontal="left" vertical="center" shrinkToFit="1"/>
    </xf>
    <xf numFmtId="38" fontId="34" fillId="0" borderId="0" xfId="55" applyFont="1" applyFill="1" applyBorder="1" applyAlignment="1" applyProtection="1">
      <alignment horizontal="center" vertical="center"/>
      <protection locked="0"/>
    </xf>
    <xf numFmtId="49" fontId="34" fillId="0" borderId="0" xfId="55" quotePrefix="1" applyNumberFormat="1" applyFont="1" applyFill="1" applyBorder="1" applyAlignment="1">
      <alignment horizontal="center" vertical="center"/>
    </xf>
    <xf numFmtId="0" fontId="34" fillId="0" borderId="0" xfId="55" applyNumberFormat="1" applyFont="1" applyFill="1" applyBorder="1" applyAlignment="1">
      <alignment horizontal="left" vertical="center" shrinkToFit="1"/>
    </xf>
    <xf numFmtId="38" fontId="34" fillId="0" borderId="0" xfId="55" quotePrefix="1" applyFont="1" applyFill="1" applyBorder="1" applyAlignment="1" applyProtection="1">
      <alignment horizontal="center" vertical="center"/>
      <protection locked="0"/>
    </xf>
    <xf numFmtId="0" fontId="34" fillId="0" borderId="0" xfId="55" quotePrefix="1" applyNumberFormat="1" applyFont="1" applyFill="1" applyBorder="1" applyAlignment="1">
      <alignment horizontal="left" vertical="center" shrinkToFit="1"/>
    </xf>
    <xf numFmtId="38" fontId="34" fillId="0" borderId="0" xfId="55" applyFont="1" applyAlignment="1" applyProtection="1">
      <alignment horizontal="center" vertical="center"/>
      <protection locked="0"/>
    </xf>
    <xf numFmtId="49" fontId="34" fillId="0" borderId="0" xfId="55" quotePrefix="1" applyNumberFormat="1" applyFont="1" applyAlignment="1">
      <alignment horizontal="center" vertical="center"/>
    </xf>
    <xf numFmtId="0" fontId="34" fillId="0" borderId="0" xfId="55" applyNumberFormat="1" applyFont="1" applyAlignment="1">
      <alignment horizontal="left" vertical="center" shrinkToFit="1"/>
    </xf>
    <xf numFmtId="38" fontId="34" fillId="0" borderId="0" xfId="55" applyFont="1" applyFill="1" applyBorder="1" applyAlignment="1">
      <alignment horizontal="right" vertical="center"/>
    </xf>
    <xf numFmtId="38" fontId="34" fillId="0" borderId="0" xfId="55" quotePrefix="1" applyFont="1" applyBorder="1" applyAlignment="1" applyProtection="1">
      <alignment horizontal="center" vertical="center" shrinkToFit="1"/>
      <protection locked="0"/>
    </xf>
    <xf numFmtId="38" fontId="34" fillId="0" borderId="0" xfId="75" applyFont="1" applyFill="1" applyAlignment="1">
      <alignment vertical="center"/>
    </xf>
    <xf numFmtId="199" fontId="34" fillId="0" borderId="0" xfId="50" applyNumberFormat="1" applyFont="1" applyAlignment="1">
      <alignment vertical="center"/>
    </xf>
    <xf numFmtId="38" fontId="34" fillId="0" borderId="0" xfId="75" applyFont="1" applyAlignment="1">
      <alignment vertical="center"/>
    </xf>
    <xf numFmtId="14" fontId="34" fillId="0" borderId="0" xfId="55" applyNumberFormat="1" applyFont="1" applyAlignment="1">
      <alignment horizontal="left" vertical="center" shrinkToFit="1"/>
    </xf>
    <xf numFmtId="38" fontId="34" fillId="0" borderId="0" xfId="50" applyNumberFormat="1" applyFont="1" applyAlignment="1">
      <alignment horizontal="center" vertical="center"/>
    </xf>
    <xf numFmtId="38" fontId="34" fillId="0" borderId="0" xfId="55" applyFont="1" applyFill="1" applyAlignment="1">
      <alignment horizontal="center" vertical="center"/>
    </xf>
    <xf numFmtId="38" fontId="34" fillId="0" borderId="0" xfId="75" applyFont="1" applyFill="1" applyBorder="1" applyAlignment="1">
      <alignment horizontal="left" vertical="center" shrinkToFit="1"/>
    </xf>
    <xf numFmtId="38" fontId="61" fillId="0" borderId="0" xfId="75" applyFont="1" applyFill="1" applyBorder="1" applyAlignment="1">
      <alignment horizontal="center" vertical="center" shrinkToFit="1"/>
    </xf>
    <xf numFmtId="38" fontId="34" fillId="0" borderId="0" xfId="55" applyFont="1" applyFill="1" applyAlignment="1">
      <alignment horizontal="left" vertical="center"/>
    </xf>
    <xf numFmtId="37" fontId="34" fillId="0" borderId="0" xfId="55" applyNumberFormat="1" applyFont="1" applyAlignment="1">
      <alignment horizontal="center" vertical="center"/>
    </xf>
    <xf numFmtId="38" fontId="34" fillId="0" borderId="0" xfId="75" applyFont="1" applyFill="1" applyBorder="1" applyAlignment="1">
      <alignment horizontal="center" vertical="center"/>
    </xf>
    <xf numFmtId="49" fontId="34" fillId="0" borderId="0" xfId="55" quotePrefix="1" applyNumberFormat="1" applyFont="1" applyFill="1" applyAlignment="1">
      <alignment horizontal="center" vertical="center"/>
    </xf>
    <xf numFmtId="38" fontId="34" fillId="0" borderId="0" xfId="55" applyFont="1" applyFill="1" applyAlignment="1" applyProtection="1">
      <alignment horizontal="left" vertical="center" shrinkToFit="1"/>
      <protection locked="0"/>
    </xf>
    <xf numFmtId="38" fontId="34" fillId="0" borderId="0" xfId="55" applyFont="1" applyFill="1" applyAlignment="1">
      <alignment horizontal="left" vertical="center" shrinkToFit="1"/>
    </xf>
    <xf numFmtId="38" fontId="34" fillId="0" borderId="0" xfId="55" applyFont="1" applyFill="1" applyAlignment="1">
      <alignment horizontal="right" vertical="center"/>
    </xf>
    <xf numFmtId="14" fontId="34" fillId="0" borderId="0" xfId="55" applyNumberFormat="1" applyFont="1" applyFill="1" applyAlignment="1">
      <alignment horizontal="left" vertical="center" shrinkToFit="1"/>
    </xf>
    <xf numFmtId="38" fontId="34" fillId="0" borderId="0" xfId="55" applyFont="1" applyFill="1" applyAlignment="1" applyProtection="1">
      <alignment horizontal="center" vertical="center"/>
      <protection locked="0"/>
    </xf>
    <xf numFmtId="0" fontId="34" fillId="0" borderId="0" xfId="55" applyNumberFormat="1" applyFont="1" applyFill="1" applyAlignment="1">
      <alignment horizontal="left" vertical="center" shrinkToFit="1"/>
    </xf>
    <xf numFmtId="38" fontId="34" fillId="0" borderId="0" xfId="55" quotePrefix="1" applyFont="1" applyFill="1" applyAlignment="1">
      <alignment horizontal="left" vertical="center" shrinkToFit="1"/>
    </xf>
    <xf numFmtId="38" fontId="34" fillId="0" borderId="0" xfId="55" applyFont="1" applyBorder="1" applyAlignment="1">
      <alignment horizontal="right" vertical="center"/>
    </xf>
    <xf numFmtId="38" fontId="34" fillId="0" borderId="0" xfId="55" applyFont="1" applyBorder="1" applyAlignment="1">
      <alignment horizontal="center" vertical="center"/>
    </xf>
    <xf numFmtId="40" fontId="34" fillId="0" borderId="0" xfId="55" applyNumberFormat="1" applyFont="1" applyAlignment="1">
      <alignment vertical="center"/>
    </xf>
    <xf numFmtId="0" fontId="34" fillId="0" borderId="0" xfId="50" quotePrefix="1" applyFont="1" applyAlignment="1">
      <alignment horizontal="left" vertical="center" shrinkToFit="1"/>
    </xf>
    <xf numFmtId="0" fontId="52" fillId="0" borderId="0" xfId="50" applyFont="1" applyAlignment="1">
      <alignment horizontal="left" vertical="center" shrinkToFit="1"/>
    </xf>
    <xf numFmtId="200" fontId="34" fillId="0" borderId="0" xfId="55" applyNumberFormat="1" applyFont="1" applyAlignment="1">
      <alignment vertical="center"/>
    </xf>
    <xf numFmtId="0" fontId="52" fillId="0" borderId="0" xfId="50" quotePrefix="1" applyFont="1" applyAlignment="1">
      <alignment horizontal="left" vertical="center" shrinkToFit="1"/>
    </xf>
    <xf numFmtId="38" fontId="34" fillId="0" borderId="0" xfId="55" quotePrefix="1" applyFont="1" applyAlignment="1" applyProtection="1">
      <alignment horizontal="center" vertical="center"/>
      <protection locked="0"/>
    </xf>
    <xf numFmtId="49" fontId="34" fillId="0" borderId="0" xfId="50" quotePrefix="1" applyNumberFormat="1" applyFont="1" applyAlignment="1">
      <alignment horizontal="left" vertical="center" shrinkToFit="1"/>
    </xf>
    <xf numFmtId="49" fontId="34" fillId="0" borderId="0" xfId="50" applyNumberFormat="1" applyFont="1" applyAlignment="1">
      <alignment vertical="center" shrinkToFit="1"/>
    </xf>
    <xf numFmtId="38" fontId="34" fillId="0" borderId="0" xfId="55" applyFont="1" applyAlignment="1">
      <alignment horizontal="center" vertical="center" wrapText="1"/>
    </xf>
    <xf numFmtId="0" fontId="34" fillId="0" borderId="0" xfId="55" quotePrefix="1" applyNumberFormat="1" applyFont="1" applyAlignment="1">
      <alignment horizontal="left" vertical="center" shrinkToFit="1"/>
    </xf>
    <xf numFmtId="0" fontId="34" fillId="0" borderId="0" xfId="50" quotePrefix="1" applyFont="1" applyAlignment="1">
      <alignment horizontal="left" vertical="center"/>
    </xf>
    <xf numFmtId="38" fontId="34" fillId="0" borderId="0" xfId="55" applyFont="1" applyAlignment="1">
      <alignment horizontal="centerContinuous" vertical="center"/>
    </xf>
    <xf numFmtId="40" fontId="33" fillId="0" borderId="0" xfId="55" applyNumberFormat="1" applyFont="1" applyFill="1" applyAlignment="1">
      <alignment vertical="center"/>
    </xf>
    <xf numFmtId="0" fontId="63" fillId="0" borderId="13" xfId="68" applyFont="1" applyBorder="1"/>
    <xf numFmtId="0" fontId="63" fillId="0" borderId="27" xfId="68" applyFont="1" applyBorder="1"/>
    <xf numFmtId="191" fontId="63" fillId="0" borderId="27" xfId="68" applyNumberFormat="1" applyFont="1" applyBorder="1"/>
    <xf numFmtId="0" fontId="63" fillId="0" borderId="28" xfId="68" applyFont="1" applyBorder="1" applyAlignment="1">
      <alignment horizontal="right"/>
    </xf>
    <xf numFmtId="0" fontId="63" fillId="0" borderId="0" xfId="68" applyFont="1"/>
    <xf numFmtId="0" fontId="63" fillId="0" borderId="29" xfId="68" applyFont="1" applyBorder="1"/>
    <xf numFmtId="191" fontId="63" fillId="0" borderId="0" xfId="68" applyNumberFormat="1" applyFont="1"/>
    <xf numFmtId="0" fontId="34" fillId="0" borderId="0" xfId="68" applyFont="1"/>
    <xf numFmtId="0" fontId="63" fillId="0" borderId="30" xfId="68" applyFont="1" applyBorder="1" applyAlignment="1">
      <alignment horizontal="right"/>
    </xf>
    <xf numFmtId="0" fontId="63" fillId="0" borderId="0" xfId="68" applyFont="1" applyAlignment="1">
      <alignment horizontal="center"/>
    </xf>
    <xf numFmtId="191" fontId="63" fillId="0" borderId="0" xfId="68" applyNumberFormat="1" applyFont="1" applyAlignment="1">
      <alignment horizontal="centerContinuous"/>
    </xf>
    <xf numFmtId="0" fontId="63" fillId="0" borderId="0" xfId="68" applyFont="1" applyAlignment="1">
      <alignment horizontal="centerContinuous"/>
    </xf>
    <xf numFmtId="0" fontId="63" fillId="0" borderId="30" xfId="68" applyFont="1" applyBorder="1" applyAlignment="1">
      <alignment horizontal="centerContinuous"/>
    </xf>
    <xf numFmtId="0" fontId="65" fillId="0" borderId="29" xfId="68" applyFont="1" applyBorder="1" applyAlignment="1">
      <alignment vertical="center"/>
    </xf>
    <xf numFmtId="0" fontId="65" fillId="0" borderId="0" xfId="68" applyFont="1" applyAlignment="1">
      <alignment vertical="center"/>
    </xf>
    <xf numFmtId="0" fontId="66" fillId="0" borderId="0" xfId="68" applyFont="1" applyAlignment="1">
      <alignment vertical="center"/>
    </xf>
    <xf numFmtId="0" fontId="65" fillId="0" borderId="30" xfId="68" applyFont="1" applyBorder="1" applyAlignment="1">
      <alignment vertical="center"/>
    </xf>
    <xf numFmtId="0" fontId="63" fillId="0" borderId="29" xfId="68" applyFont="1" applyBorder="1" applyAlignment="1">
      <alignment horizontal="center"/>
    </xf>
    <xf numFmtId="0" fontId="63" fillId="0" borderId="30" xfId="68" applyFont="1" applyBorder="1" applyAlignment="1">
      <alignment horizontal="center"/>
    </xf>
    <xf numFmtId="0" fontId="68" fillId="0" borderId="0" xfId="68" applyFont="1"/>
    <xf numFmtId="0" fontId="42" fillId="0" borderId="31" xfId="68" applyFont="1" applyBorder="1" applyAlignment="1">
      <alignment horizontal="center" vertical="top"/>
    </xf>
    <xf numFmtId="0" fontId="42" fillId="0" borderId="12" xfId="68" applyFont="1" applyBorder="1" applyAlignment="1">
      <alignment horizontal="center" vertical="top"/>
    </xf>
    <xf numFmtId="0" fontId="42" fillId="0" borderId="32" xfId="68" applyFont="1" applyBorder="1" applyAlignment="1">
      <alignment horizontal="center" vertical="top"/>
    </xf>
    <xf numFmtId="0" fontId="52" fillId="0" borderId="0" xfId="50" applyFont="1" applyAlignment="1">
      <alignment vertical="center" wrapText="1" shrinkToFit="1"/>
    </xf>
    <xf numFmtId="38" fontId="33" fillId="0" borderId="0" xfId="76" applyFont="1" applyAlignment="1">
      <alignment vertical="center" shrinkToFit="1"/>
    </xf>
    <xf numFmtId="40" fontId="34" fillId="0" borderId="0" xfId="55" applyNumberFormat="1" applyFont="1" applyAlignment="1">
      <alignment vertical="center" shrinkToFit="1"/>
    </xf>
    <xf numFmtId="0" fontId="3" fillId="0" borderId="0" xfId="87" applyFont="1" applyAlignment="1">
      <alignment vertical="center"/>
    </xf>
    <xf numFmtId="0" fontId="71" fillId="0" borderId="0" xfId="87" applyFont="1" applyAlignment="1">
      <alignment vertical="center"/>
    </xf>
    <xf numFmtId="38" fontId="43" fillId="0" borderId="16" xfId="88" applyFont="1" applyBorder="1" applyAlignment="1">
      <alignment vertical="center" shrinkToFit="1"/>
    </xf>
    <xf numFmtId="0" fontId="43" fillId="0" borderId="16" xfId="87" applyFont="1" applyBorder="1" applyAlignment="1">
      <alignment vertical="center" shrinkToFit="1"/>
    </xf>
    <xf numFmtId="0" fontId="3" fillId="0" borderId="13" xfId="87" applyFont="1" applyBorder="1" applyAlignment="1">
      <alignment vertical="center"/>
    </xf>
    <xf numFmtId="0" fontId="72" fillId="0" borderId="33" xfId="87" applyFont="1" applyBorder="1" applyAlignment="1">
      <alignment vertical="center"/>
    </xf>
    <xf numFmtId="0" fontId="3" fillId="0" borderId="34" xfId="87" applyFont="1" applyBorder="1" applyAlignment="1">
      <alignment vertical="center"/>
    </xf>
    <xf numFmtId="0" fontId="71" fillId="0" borderId="37" xfId="87" applyFont="1" applyBorder="1" applyAlignment="1">
      <alignment vertical="center"/>
    </xf>
    <xf numFmtId="0" fontId="3" fillId="0" borderId="29" xfId="87" applyFont="1" applyBorder="1" applyAlignment="1">
      <alignment vertical="center"/>
    </xf>
    <xf numFmtId="0" fontId="73" fillId="0" borderId="38" xfId="87" applyFont="1" applyBorder="1"/>
    <xf numFmtId="0" fontId="74" fillId="0" borderId="0" xfId="87" applyFont="1"/>
    <xf numFmtId="0" fontId="35" fillId="0" borderId="0" xfId="87" applyFont="1"/>
    <xf numFmtId="0" fontId="75" fillId="0" borderId="39" xfId="87" applyFont="1" applyBorder="1" applyAlignment="1">
      <alignment horizontal="right"/>
    </xf>
    <xf numFmtId="0" fontId="3" fillId="0" borderId="38" xfId="87" applyFont="1" applyBorder="1" applyAlignment="1">
      <alignment vertical="center"/>
    </xf>
    <xf numFmtId="0" fontId="76" fillId="0" borderId="0" xfId="87" applyFont="1" applyAlignment="1">
      <alignment vertical="center"/>
    </xf>
    <xf numFmtId="0" fontId="77" fillId="0" borderId="39" xfId="87" applyFont="1" applyBorder="1" applyAlignment="1">
      <alignment vertical="center"/>
    </xf>
    <xf numFmtId="0" fontId="71" fillId="0" borderId="49" xfId="87" applyFont="1" applyBorder="1" applyAlignment="1">
      <alignment horizontal="center" vertical="center"/>
    </xf>
    <xf numFmtId="0" fontId="3" fillId="0" borderId="0" xfId="87" applyFont="1" applyAlignment="1">
      <alignment horizontal="center" vertical="center"/>
    </xf>
    <xf numFmtId="3" fontId="3" fillId="0" borderId="0" xfId="87" applyNumberFormat="1" applyFont="1" applyAlignment="1">
      <alignment vertical="center"/>
    </xf>
    <xf numFmtId="9" fontId="0" fillId="32" borderId="55" xfId="89" applyFont="1" applyFill="1" applyBorder="1" applyAlignment="1">
      <alignment horizontal="center" vertical="center"/>
    </xf>
    <xf numFmtId="0" fontId="3" fillId="30" borderId="38" xfId="87" applyFont="1" applyFill="1" applyBorder="1" applyAlignment="1" applyProtection="1">
      <alignment vertical="center" wrapText="1"/>
      <protection locked="0"/>
    </xf>
    <xf numFmtId="0" fontId="11" fillId="30" borderId="50" xfId="87" applyFill="1" applyBorder="1" applyAlignment="1">
      <alignment vertical="center" wrapText="1"/>
    </xf>
    <xf numFmtId="0" fontId="3" fillId="30" borderId="51" xfId="87" applyFont="1" applyFill="1" applyBorder="1" applyAlignment="1" applyProtection="1">
      <alignment horizontal="center" vertical="center"/>
      <protection locked="0"/>
    </xf>
    <xf numFmtId="3" fontId="3" fillId="30" borderId="60" xfId="87" applyNumberFormat="1" applyFont="1" applyFill="1" applyBorder="1" applyAlignment="1" applyProtection="1">
      <alignment vertical="center"/>
      <protection locked="0"/>
    </xf>
    <xf numFmtId="3" fontId="3" fillId="30" borderId="61" xfId="87" applyNumberFormat="1" applyFont="1" applyFill="1" applyBorder="1" applyAlignment="1" applyProtection="1">
      <alignment vertical="center"/>
      <protection locked="0"/>
    </xf>
    <xf numFmtId="3" fontId="3" fillId="0" borderId="61" xfId="87" applyNumberFormat="1" applyFont="1" applyBorder="1" applyAlignment="1" applyProtection="1">
      <alignment vertical="center"/>
      <protection locked="0"/>
    </xf>
    <xf numFmtId="3" fontId="3" fillId="30" borderId="0" xfId="87" applyNumberFormat="1" applyFont="1" applyFill="1" applyAlignment="1" applyProtection="1">
      <alignment vertical="center"/>
      <protection locked="0"/>
    </xf>
    <xf numFmtId="3" fontId="3" fillId="30" borderId="62" xfId="87" applyNumberFormat="1" applyFont="1" applyFill="1" applyBorder="1" applyAlignment="1" applyProtection="1">
      <alignment vertical="center"/>
      <protection locked="0"/>
    </xf>
    <xf numFmtId="178" fontId="3" fillId="30" borderId="50" xfId="87" applyNumberFormat="1" applyFont="1" applyFill="1" applyBorder="1" applyAlignment="1" applyProtection="1">
      <alignment horizontal="center" vertical="center"/>
      <protection locked="0"/>
    </xf>
    <xf numFmtId="3" fontId="71" fillId="31" borderId="54" xfId="87" applyNumberFormat="1" applyFont="1" applyFill="1" applyBorder="1" applyAlignment="1" applyProtection="1">
      <alignment vertical="center"/>
      <protection locked="0"/>
    </xf>
    <xf numFmtId="0" fontId="3" fillId="30" borderId="63" xfId="87" applyFont="1" applyFill="1" applyBorder="1" applyAlignment="1" applyProtection="1">
      <alignment vertical="center" wrapText="1"/>
      <protection locked="0"/>
    </xf>
    <xf numFmtId="0" fontId="11" fillId="30" borderId="64" xfId="87" applyFill="1" applyBorder="1" applyAlignment="1">
      <alignment vertical="center" wrapText="1"/>
    </xf>
    <xf numFmtId="0" fontId="3" fillId="30" borderId="65" xfId="87" applyFont="1" applyFill="1" applyBorder="1" applyAlignment="1" applyProtection="1">
      <alignment horizontal="center" vertical="center"/>
      <protection locked="0"/>
    </xf>
    <xf numFmtId="3" fontId="3" fillId="30" borderId="42" xfId="87" applyNumberFormat="1" applyFont="1" applyFill="1" applyBorder="1" applyAlignment="1" applyProtection="1">
      <alignment vertical="center"/>
      <protection locked="0"/>
    </xf>
    <xf numFmtId="3" fontId="3" fillId="30" borderId="43" xfId="87" applyNumberFormat="1" applyFont="1" applyFill="1" applyBorder="1" applyAlignment="1" applyProtection="1">
      <alignment vertical="center"/>
      <protection locked="0"/>
    </xf>
    <xf numFmtId="3" fontId="3" fillId="30" borderId="43" xfId="87" applyNumberFormat="1" applyFont="1" applyFill="1" applyBorder="1" applyAlignment="1" applyProtection="1">
      <alignment vertical="center" shrinkToFit="1"/>
      <protection locked="0"/>
    </xf>
    <xf numFmtId="3" fontId="3" fillId="30" borderId="44" xfId="87" applyNumberFormat="1" applyFont="1" applyFill="1" applyBorder="1" applyAlignment="1" applyProtection="1">
      <alignment vertical="center"/>
      <protection locked="0"/>
    </xf>
    <xf numFmtId="178" fontId="3" fillId="33" borderId="64" xfId="87" applyNumberFormat="1" applyFont="1" applyFill="1" applyBorder="1" applyAlignment="1" applyProtection="1">
      <alignment horizontal="center" vertical="center"/>
      <protection locked="0"/>
    </xf>
    <xf numFmtId="196" fontId="71" fillId="31" borderId="66" xfId="87" applyNumberFormat="1" applyFont="1" applyFill="1" applyBorder="1" applyAlignment="1">
      <alignment vertical="center"/>
    </xf>
    <xf numFmtId="38" fontId="3" fillId="0" borderId="0" xfId="88" applyFont="1" applyAlignment="1">
      <alignment vertical="center"/>
    </xf>
    <xf numFmtId="3" fontId="3" fillId="30" borderId="44" xfId="87" applyNumberFormat="1" applyFont="1" applyFill="1" applyBorder="1" applyAlignment="1" applyProtection="1">
      <alignment horizontal="center" vertical="center"/>
      <protection locked="0"/>
    </xf>
    <xf numFmtId="3" fontId="3" fillId="0" borderId="43" xfId="87" applyNumberFormat="1" applyFont="1" applyBorder="1" applyAlignment="1" applyProtection="1">
      <alignment vertical="center" shrinkToFit="1"/>
      <protection locked="0"/>
    </xf>
    <xf numFmtId="0" fontId="11" fillId="30" borderId="64" xfId="87" applyFill="1" applyBorder="1" applyAlignment="1">
      <alignment vertical="center"/>
    </xf>
    <xf numFmtId="3" fontId="3" fillId="0" borderId="43" xfId="87" applyNumberFormat="1" applyFont="1" applyBorder="1" applyAlignment="1" applyProtection="1">
      <alignment vertical="center"/>
      <protection locked="0"/>
    </xf>
    <xf numFmtId="0" fontId="3" fillId="33" borderId="69" xfId="87" applyFont="1" applyFill="1" applyBorder="1" applyAlignment="1" applyProtection="1">
      <alignment horizontal="center" vertical="center"/>
      <protection locked="0"/>
    </xf>
    <xf numFmtId="3" fontId="3" fillId="33" borderId="70" xfId="87" applyNumberFormat="1" applyFont="1" applyFill="1" applyBorder="1" applyAlignment="1" applyProtection="1">
      <alignment vertical="center"/>
      <protection locked="0"/>
    </xf>
    <xf numFmtId="3" fontId="3" fillId="33" borderId="71" xfId="87" applyNumberFormat="1" applyFont="1" applyFill="1" applyBorder="1" applyAlignment="1" applyProtection="1">
      <alignment vertical="center"/>
      <protection locked="0"/>
    </xf>
    <xf numFmtId="3" fontId="3" fillId="33" borderId="72" xfId="87" applyNumberFormat="1" applyFont="1" applyFill="1" applyBorder="1" applyAlignment="1" applyProtection="1">
      <alignment vertical="center"/>
      <protection locked="0"/>
    </xf>
    <xf numFmtId="178" fontId="3" fillId="33" borderId="73" xfId="87" applyNumberFormat="1" applyFont="1" applyFill="1" applyBorder="1" applyAlignment="1" applyProtection="1">
      <alignment horizontal="center" vertical="center"/>
      <protection locked="0"/>
    </xf>
    <xf numFmtId="178" fontId="71" fillId="33" borderId="74" xfId="87" applyNumberFormat="1" applyFont="1" applyFill="1" applyBorder="1" applyAlignment="1" applyProtection="1">
      <alignment horizontal="center" vertical="center"/>
      <protection locked="0"/>
    </xf>
    <xf numFmtId="0" fontId="3" fillId="33" borderId="0" xfId="87" applyFont="1" applyFill="1" applyAlignment="1">
      <alignment vertical="center"/>
    </xf>
    <xf numFmtId="0" fontId="3" fillId="0" borderId="0" xfId="87" applyFont="1" applyAlignment="1" applyProtection="1">
      <alignment horizontal="center" vertical="center"/>
      <protection locked="0"/>
    </xf>
    <xf numFmtId="3" fontId="3" fillId="0" borderId="0" xfId="87" applyNumberFormat="1" applyFont="1" applyAlignment="1" applyProtection="1">
      <alignment vertical="center"/>
      <protection locked="0"/>
    </xf>
    <xf numFmtId="0" fontId="83" fillId="0" borderId="39" xfId="87" applyFont="1" applyBorder="1"/>
    <xf numFmtId="9" fontId="0" fillId="29" borderId="76" xfId="89" applyFont="1" applyFill="1" applyBorder="1" applyAlignment="1">
      <alignment horizontal="center" vertical="center"/>
    </xf>
    <xf numFmtId="0" fontId="3" fillId="30" borderId="81" xfId="87" applyFont="1" applyFill="1" applyBorder="1" applyAlignment="1" applyProtection="1">
      <alignment vertical="center" wrapText="1"/>
      <protection locked="0"/>
    </xf>
    <xf numFmtId="0" fontId="11" fillId="30" borderId="82" xfId="87" applyFill="1" applyBorder="1" applyAlignment="1">
      <alignment vertical="center" wrapText="1"/>
    </xf>
    <xf numFmtId="0" fontId="3" fillId="30" borderId="83" xfId="87" applyFont="1" applyFill="1" applyBorder="1" applyAlignment="1" applyProtection="1">
      <alignment horizontal="center" vertical="center"/>
      <protection locked="0"/>
    </xf>
    <xf numFmtId="3" fontId="3" fillId="30" borderId="84" xfId="87" applyNumberFormat="1" applyFont="1" applyFill="1" applyBorder="1" applyAlignment="1" applyProtection="1">
      <alignment vertical="center"/>
      <protection locked="0"/>
    </xf>
    <xf numFmtId="3" fontId="3" fillId="30" borderId="52" xfId="87" applyNumberFormat="1" applyFont="1" applyFill="1" applyBorder="1" applyAlignment="1" applyProtection="1">
      <alignment vertical="center"/>
      <protection locked="0"/>
    </xf>
    <xf numFmtId="3" fontId="3" fillId="0" borderId="52" xfId="87" applyNumberFormat="1" applyFont="1" applyBorder="1" applyAlignment="1" applyProtection="1">
      <alignment vertical="center"/>
      <protection locked="0"/>
    </xf>
    <xf numFmtId="3" fontId="3" fillId="30" borderId="27" xfId="87" applyNumberFormat="1" applyFont="1" applyFill="1" applyBorder="1" applyAlignment="1" applyProtection="1">
      <alignment vertical="center"/>
      <protection locked="0"/>
    </xf>
    <xf numFmtId="3" fontId="3" fillId="30" borderId="85" xfId="87" applyNumberFormat="1" applyFont="1" applyFill="1" applyBorder="1" applyAlignment="1" applyProtection="1">
      <alignment vertical="center"/>
      <protection locked="0"/>
    </xf>
    <xf numFmtId="178" fontId="3" fillId="30" borderId="82" xfId="87" applyNumberFormat="1" applyFont="1" applyFill="1" applyBorder="1" applyAlignment="1" applyProtection="1">
      <alignment horizontal="center" vertical="center"/>
      <protection locked="0"/>
    </xf>
    <xf numFmtId="3" fontId="71" fillId="30" borderId="86" xfId="87" applyNumberFormat="1" applyFont="1" applyFill="1" applyBorder="1" applyAlignment="1" applyProtection="1">
      <alignment vertical="center"/>
      <protection locked="0"/>
    </xf>
    <xf numFmtId="178" fontId="3" fillId="28" borderId="64" xfId="87" applyNumberFormat="1" applyFont="1" applyFill="1" applyBorder="1" applyAlignment="1" applyProtection="1">
      <alignment horizontal="center" vertical="center"/>
      <protection locked="0"/>
    </xf>
    <xf numFmtId="196" fontId="71" fillId="0" borderId="66" xfId="87" applyNumberFormat="1" applyFont="1" applyBorder="1" applyAlignment="1">
      <alignment vertical="center"/>
    </xf>
    <xf numFmtId="0" fontId="84" fillId="0" borderId="0" xfId="90" applyFont="1"/>
    <xf numFmtId="0" fontId="49" fillId="0" borderId="0" xfId="90" applyFont="1" applyAlignment="1">
      <alignment shrinkToFit="1"/>
    </xf>
    <xf numFmtId="0" fontId="49" fillId="0" borderId="0" xfId="90" applyFont="1" applyAlignment="1">
      <alignment horizontal="center" shrinkToFit="1"/>
    </xf>
    <xf numFmtId="0" fontId="49" fillId="0" borderId="0" xfId="90" applyFont="1" applyAlignment="1">
      <alignment horizontal="left"/>
    </xf>
    <xf numFmtId="0" fontId="49" fillId="0" borderId="0" xfId="90" applyFont="1"/>
    <xf numFmtId="0" fontId="84" fillId="0" borderId="0" xfId="90" applyFont="1" applyAlignment="1">
      <alignment horizontal="center" shrinkToFit="1"/>
    </xf>
    <xf numFmtId="0" fontId="38" fillId="34" borderId="17" xfId="90" applyFont="1" applyFill="1" applyBorder="1" applyAlignment="1">
      <alignment horizontal="center" vertical="center" shrinkToFit="1"/>
    </xf>
    <xf numFmtId="0" fontId="33" fillId="0" borderId="17" xfId="90" applyFont="1" applyBorder="1" applyAlignment="1">
      <alignment horizontal="center" vertical="center" shrinkToFit="1"/>
    </xf>
    <xf numFmtId="0" fontId="33" fillId="0" borderId="0" xfId="90" applyFont="1" applyAlignment="1">
      <alignment horizontal="left" vertical="center"/>
    </xf>
    <xf numFmtId="0" fontId="33" fillId="0" borderId="0" xfId="90" applyFont="1" applyAlignment="1">
      <alignment vertical="center" shrinkToFit="1"/>
    </xf>
    <xf numFmtId="0" fontId="33" fillId="0" borderId="87" xfId="90" applyFont="1" applyBorder="1" applyAlignment="1">
      <alignment horizontal="left" vertical="center"/>
    </xf>
    <xf numFmtId="0" fontId="33" fillId="0" borderId="88" xfId="90" applyFont="1" applyBorder="1" applyAlignment="1">
      <alignment horizontal="left" vertical="center" shrinkToFit="1"/>
    </xf>
    <xf numFmtId="9" fontId="38" fillId="34" borderId="89" xfId="90" applyNumberFormat="1" applyFont="1" applyFill="1" applyBorder="1" applyAlignment="1">
      <alignment horizontal="center" vertical="center" shrinkToFit="1"/>
    </xf>
    <xf numFmtId="9" fontId="33" fillId="0" borderId="89" xfId="90" applyNumberFormat="1" applyFont="1" applyBorder="1" applyAlignment="1">
      <alignment horizontal="center" vertical="center" shrinkToFit="1"/>
    </xf>
    <xf numFmtId="0" fontId="33" fillId="0" borderId="46" xfId="90" applyFont="1" applyBorder="1" applyAlignment="1">
      <alignment horizontal="left" vertical="center"/>
    </xf>
    <xf numFmtId="0" fontId="33" fillId="0" borderId="90" xfId="90" applyFont="1" applyBorder="1" applyAlignment="1">
      <alignment horizontal="left" vertical="center" shrinkToFit="1"/>
    </xf>
    <xf numFmtId="0" fontId="85" fillId="0" borderId="90" xfId="90" applyFont="1" applyBorder="1" applyAlignment="1">
      <alignment horizontal="left" vertical="center" shrinkToFit="1"/>
    </xf>
    <xf numFmtId="9" fontId="38" fillId="34" borderId="45" xfId="90" applyNumberFormat="1" applyFont="1" applyFill="1" applyBorder="1" applyAlignment="1">
      <alignment horizontal="center" vertical="center" shrinkToFit="1"/>
    </xf>
    <xf numFmtId="9" fontId="33" fillId="0" borderId="45" xfId="90" applyNumberFormat="1" applyFont="1" applyBorder="1" applyAlignment="1">
      <alignment horizontal="center" vertical="center" shrinkToFit="1"/>
    </xf>
    <xf numFmtId="0" fontId="33" fillId="0" borderId="90" xfId="90" applyFont="1" applyBorder="1" applyAlignment="1">
      <alignment horizontal="left" vertical="center"/>
    </xf>
    <xf numFmtId="9" fontId="38" fillId="34" borderId="45" xfId="90" quotePrefix="1" applyNumberFormat="1" applyFont="1" applyFill="1" applyBorder="1" applyAlignment="1">
      <alignment horizontal="center" vertical="center" shrinkToFit="1"/>
    </xf>
    <xf numFmtId="0" fontId="33" fillId="0" borderId="31" xfId="90" applyFont="1" applyBorder="1" applyAlignment="1">
      <alignment horizontal="left" vertical="center"/>
    </xf>
    <xf numFmtId="0" fontId="33" fillId="0" borderId="12" xfId="90" applyFont="1" applyBorder="1" applyAlignment="1">
      <alignment horizontal="left" vertical="center" shrinkToFit="1"/>
    </xf>
    <xf numFmtId="9" fontId="38" fillId="34" borderId="41" xfId="90" applyNumberFormat="1" applyFont="1" applyFill="1" applyBorder="1" applyAlignment="1">
      <alignment horizontal="center" vertical="center" shrinkToFit="1"/>
    </xf>
    <xf numFmtId="0" fontId="33" fillId="0" borderId="22" xfId="90" applyFont="1" applyBorder="1" applyAlignment="1">
      <alignment horizontal="center" vertical="center" shrinkToFit="1"/>
    </xf>
    <xf numFmtId="38" fontId="34" fillId="0" borderId="0" xfId="55" applyFont="1" applyAlignment="1">
      <alignment horizontal="center" vertical="center" shrinkToFit="1"/>
    </xf>
    <xf numFmtId="180" fontId="33" fillId="0" borderId="0" xfId="56" applyNumberFormat="1" applyFont="1" applyAlignment="1">
      <alignment horizontal="center" vertical="center"/>
    </xf>
    <xf numFmtId="38" fontId="34" fillId="0" borderId="12" xfId="55" applyFont="1" applyBorder="1" applyAlignment="1">
      <alignment horizontal="center" vertical="center"/>
    </xf>
    <xf numFmtId="38" fontId="34" fillId="0" borderId="0" xfId="55" quotePrefix="1" applyFont="1" applyAlignment="1">
      <alignment horizontal="center" vertical="center"/>
    </xf>
    <xf numFmtId="38" fontId="34" fillId="0" borderId="12" xfId="55" quotePrefix="1" applyFont="1" applyBorder="1" applyAlignment="1">
      <alignment horizontal="center" vertical="center"/>
    </xf>
    <xf numFmtId="38" fontId="33" fillId="0" borderId="0" xfId="55" applyFont="1" applyFill="1" applyBorder="1" applyAlignment="1">
      <alignment horizontal="center" vertical="center"/>
    </xf>
    <xf numFmtId="0" fontId="88" fillId="0" borderId="0" xfId="69" applyFont="1" applyAlignment="1">
      <alignment horizontal="left" vertical="center" shrinkToFit="1"/>
    </xf>
    <xf numFmtId="49" fontId="88" fillId="0" borderId="0" xfId="69" applyNumberFormat="1" applyFont="1">
      <alignment vertical="center"/>
    </xf>
    <xf numFmtId="0" fontId="88" fillId="0" borderId="0" xfId="69" applyFont="1" applyAlignment="1">
      <alignment horizontal="center" vertical="center" shrinkToFit="1"/>
    </xf>
    <xf numFmtId="38" fontId="88" fillId="0" borderId="0" xfId="69" applyNumberFormat="1" applyFont="1" applyAlignment="1">
      <alignment vertical="center" shrinkToFit="1"/>
    </xf>
    <xf numFmtId="186" fontId="88" fillId="0" borderId="0" xfId="69" applyNumberFormat="1" applyFont="1">
      <alignment vertical="center"/>
    </xf>
    <xf numFmtId="186" fontId="88" fillId="0" borderId="0" xfId="72" applyNumberFormat="1" applyFont="1" applyAlignment="1">
      <alignment horizontal="right" vertical="center"/>
    </xf>
    <xf numFmtId="0" fontId="88" fillId="0" borderId="0" xfId="69" applyFont="1" applyAlignment="1">
      <alignment horizontal="left" vertical="center" indent="1"/>
    </xf>
    <xf numFmtId="0" fontId="88" fillId="0" borderId="0" xfId="61" applyFont="1">
      <alignment vertical="center"/>
    </xf>
    <xf numFmtId="0" fontId="88" fillId="0" borderId="0" xfId="69" applyFont="1">
      <alignment vertical="center"/>
    </xf>
    <xf numFmtId="195" fontId="88" fillId="0" borderId="0" xfId="69" applyNumberFormat="1" applyFont="1">
      <alignment vertical="center"/>
    </xf>
    <xf numFmtId="38" fontId="88" fillId="0" borderId="0" xfId="71" applyFont="1" applyFill="1" applyBorder="1" applyAlignment="1">
      <alignment vertical="center"/>
    </xf>
    <xf numFmtId="38" fontId="88" fillId="0" borderId="0" xfId="71" applyFont="1" applyFill="1" applyBorder="1" applyAlignment="1">
      <alignment horizontal="center" vertical="center"/>
    </xf>
    <xf numFmtId="0" fontId="88" fillId="0" borderId="0" xfId="69" applyFont="1" applyAlignment="1">
      <alignment horizontal="center" vertical="center"/>
    </xf>
    <xf numFmtId="0" fontId="88" fillId="0" borderId="0" xfId="69" applyFont="1" applyAlignment="1">
      <alignment horizontal="left" vertical="center"/>
    </xf>
    <xf numFmtId="186" fontId="88" fillId="0" borderId="0" xfId="69" applyNumberFormat="1" applyFont="1" applyAlignment="1">
      <alignment horizontal="center" vertical="center"/>
    </xf>
    <xf numFmtId="186" fontId="88" fillId="0" borderId="0" xfId="69" applyNumberFormat="1" applyFont="1" applyAlignment="1">
      <alignment horizontal="left" vertical="center" indent="1"/>
    </xf>
    <xf numFmtId="186" fontId="88" fillId="0" borderId="0" xfId="69" applyNumberFormat="1" applyFont="1" applyAlignment="1">
      <alignment horizontal="right" vertical="center"/>
    </xf>
    <xf numFmtId="38" fontId="88" fillId="0" borderId="0" xfId="69" applyNumberFormat="1" applyFont="1">
      <alignment vertical="center"/>
    </xf>
    <xf numFmtId="38" fontId="91" fillId="0" borderId="0" xfId="71" applyFont="1" applyFill="1" applyBorder="1" applyAlignment="1">
      <alignment vertical="center"/>
    </xf>
    <xf numFmtId="49" fontId="88" fillId="0" borderId="0" xfId="71" applyNumberFormat="1" applyFont="1" applyFill="1" applyBorder="1" applyAlignment="1">
      <alignment vertical="center"/>
    </xf>
    <xf numFmtId="3" fontId="88" fillId="0" borderId="0" xfId="71" applyNumberFormat="1" applyFont="1" applyFill="1" applyBorder="1" applyAlignment="1">
      <alignment horizontal="center" vertical="center"/>
    </xf>
    <xf numFmtId="3" fontId="88" fillId="0" borderId="0" xfId="71" applyNumberFormat="1" applyFont="1" applyFill="1" applyBorder="1" applyAlignment="1">
      <alignment vertical="center"/>
    </xf>
    <xf numFmtId="186" fontId="88" fillId="0" borderId="0" xfId="71" applyNumberFormat="1" applyFont="1" applyFill="1" applyBorder="1" applyAlignment="1">
      <alignment vertical="center"/>
    </xf>
    <xf numFmtId="186" fontId="88" fillId="0" borderId="0" xfId="69" applyNumberFormat="1" applyFont="1" applyAlignment="1">
      <alignment horizontal="center" vertical="center" shrinkToFit="1"/>
    </xf>
    <xf numFmtId="186" fontId="88" fillId="0" borderId="0" xfId="71" applyNumberFormat="1" applyFont="1" applyFill="1" applyBorder="1" applyAlignment="1">
      <alignment horizontal="left" vertical="center" indent="1" shrinkToFit="1"/>
    </xf>
    <xf numFmtId="38" fontId="92" fillId="0" borderId="0" xfId="71" applyFont="1" applyFill="1" applyBorder="1" applyAlignment="1">
      <alignment vertical="center"/>
    </xf>
    <xf numFmtId="0" fontId="88" fillId="0" borderId="91" xfId="69" applyFont="1" applyBorder="1">
      <alignment vertical="center"/>
    </xf>
    <xf numFmtId="0" fontId="88" fillId="0" borderId="0" xfId="69" applyFont="1" applyAlignment="1">
      <alignment vertical="center" shrinkToFit="1"/>
    </xf>
    <xf numFmtId="0" fontId="88" fillId="0" borderId="0" xfId="69" applyFont="1" applyAlignment="1">
      <alignment horizontal="left" vertical="center" indent="1" shrinkToFit="1"/>
    </xf>
    <xf numFmtId="186" fontId="88" fillId="0" borderId="0" xfId="69" applyNumberFormat="1" applyFont="1" applyAlignment="1">
      <alignment horizontal="left" vertical="center" indent="1" shrinkToFit="1"/>
    </xf>
    <xf numFmtId="205" fontId="88" fillId="0" borderId="0" xfId="69" applyNumberFormat="1" applyFont="1" applyAlignment="1">
      <alignment horizontal="left" vertical="center" indent="1"/>
    </xf>
    <xf numFmtId="49" fontId="88" fillId="0" borderId="0" xfId="69" applyNumberFormat="1" applyFont="1" applyAlignment="1">
      <alignment horizontal="center" vertical="center"/>
    </xf>
    <xf numFmtId="49" fontId="88" fillId="0" borderId="0" xfId="69" applyNumberFormat="1" applyFont="1" applyAlignment="1">
      <alignment horizontal="left" vertical="center"/>
    </xf>
    <xf numFmtId="196" fontId="88" fillId="0" borderId="0" xfId="71" applyNumberFormat="1" applyFont="1" applyFill="1" applyBorder="1" applyAlignment="1">
      <alignment horizontal="left" vertical="center" indent="1"/>
    </xf>
    <xf numFmtId="196" fontId="88" fillId="0" borderId="0" xfId="71" applyNumberFormat="1" applyFont="1" applyFill="1" applyBorder="1" applyAlignment="1">
      <alignment horizontal="center" vertical="center"/>
    </xf>
    <xf numFmtId="186" fontId="88" fillId="0" borderId="0" xfId="71" applyNumberFormat="1" applyFont="1" applyFill="1" applyBorder="1" applyAlignment="1">
      <alignment horizontal="center" vertical="center"/>
    </xf>
    <xf numFmtId="186" fontId="88" fillId="0" borderId="0" xfId="71" applyNumberFormat="1" applyFont="1" applyFill="1" applyBorder="1" applyAlignment="1">
      <alignment horizontal="left" vertical="center" indent="1"/>
    </xf>
    <xf numFmtId="196" fontId="88" fillId="0" borderId="0" xfId="69" applyNumberFormat="1" applyFont="1">
      <alignment vertical="center"/>
    </xf>
    <xf numFmtId="196" fontId="88" fillId="0" borderId="0" xfId="69" applyNumberFormat="1" applyFont="1" applyAlignment="1">
      <alignment horizontal="left" vertical="center" indent="1"/>
    </xf>
    <xf numFmtId="197" fontId="88" fillId="0" borderId="0" xfId="69" applyNumberFormat="1" applyFont="1" applyAlignment="1">
      <alignment horizontal="center" vertical="center"/>
    </xf>
    <xf numFmtId="204" fontId="88" fillId="0" borderId="0" xfId="69" applyNumberFormat="1" applyFont="1" applyAlignment="1">
      <alignment horizontal="left" vertical="center" indent="1"/>
    </xf>
    <xf numFmtId="203" fontId="88" fillId="0" borderId="0" xfId="69" applyNumberFormat="1" applyFont="1" applyAlignment="1">
      <alignment horizontal="left" vertical="center" indent="1"/>
    </xf>
    <xf numFmtId="198" fontId="88" fillId="0" borderId="0" xfId="73" applyNumberFormat="1" applyFont="1" applyFill="1" applyAlignment="1">
      <alignment vertical="center" shrinkToFit="1"/>
    </xf>
    <xf numFmtId="49" fontId="90" fillId="0" borderId="0" xfId="69" applyNumberFormat="1" applyFont="1" applyAlignment="1">
      <alignment horizontal="center" vertical="center"/>
    </xf>
    <xf numFmtId="207" fontId="88" fillId="0" borderId="0" xfId="69" applyNumberFormat="1" applyFont="1" applyAlignment="1">
      <alignment horizontal="left" vertical="center" indent="1"/>
    </xf>
    <xf numFmtId="49" fontId="88" fillId="0" borderId="0" xfId="69" applyNumberFormat="1" applyFont="1" applyAlignment="1">
      <alignment vertical="center" wrapText="1"/>
    </xf>
    <xf numFmtId="198" fontId="88" fillId="0" borderId="0" xfId="73" applyNumberFormat="1" applyFont="1" applyFill="1" applyBorder="1" applyAlignment="1">
      <alignment vertical="center" shrinkToFit="1"/>
    </xf>
    <xf numFmtId="49" fontId="88" fillId="0" borderId="0" xfId="71" applyNumberFormat="1" applyFont="1" applyFill="1" applyAlignment="1">
      <alignment vertical="center"/>
    </xf>
    <xf numFmtId="3" fontId="88" fillId="0" borderId="0" xfId="71" applyNumberFormat="1" applyFont="1" applyFill="1" applyAlignment="1">
      <alignment horizontal="center" vertical="center"/>
    </xf>
    <xf numFmtId="186" fontId="88" fillId="0" borderId="0" xfId="71" applyNumberFormat="1" applyFont="1" applyFill="1" applyAlignment="1">
      <alignment vertical="center"/>
    </xf>
    <xf numFmtId="0" fontId="88" fillId="0" borderId="0" xfId="69" applyFont="1" applyAlignment="1">
      <alignment horizontal="left" vertical="center" wrapText="1" shrinkToFit="1"/>
    </xf>
    <xf numFmtId="0" fontId="88" fillId="0" borderId="0" xfId="0" applyFont="1" applyAlignment="1">
      <alignment vertical="center"/>
    </xf>
    <xf numFmtId="0" fontId="88" fillId="0" borderId="0" xfId="0" applyFont="1"/>
    <xf numFmtId="206" fontId="88" fillId="0" borderId="0" xfId="69" applyNumberFormat="1" applyFont="1" applyAlignment="1">
      <alignment horizontal="left" vertical="center" indent="1"/>
    </xf>
    <xf numFmtId="196" fontId="88" fillId="0" borderId="0" xfId="71" applyNumberFormat="1" applyFont="1" applyFill="1" applyBorder="1" applyAlignment="1">
      <alignment horizontal="left" vertical="center" indent="1" shrinkToFit="1"/>
    </xf>
    <xf numFmtId="196" fontId="88" fillId="0" borderId="0" xfId="69" applyNumberFormat="1" applyFont="1" applyAlignment="1">
      <alignment horizontal="left" vertical="center" indent="1" shrinkToFit="1"/>
    </xf>
    <xf numFmtId="0" fontId="88" fillId="0" borderId="0" xfId="69" applyFont="1" applyAlignment="1">
      <alignment horizontal="centerContinuous" vertical="center"/>
    </xf>
    <xf numFmtId="49" fontId="88" fillId="0" borderId="0" xfId="69" applyNumberFormat="1" applyFont="1" applyAlignment="1">
      <alignment horizontal="centerContinuous" vertical="center"/>
    </xf>
    <xf numFmtId="204" fontId="88" fillId="0" borderId="0" xfId="69" applyNumberFormat="1" applyFont="1" applyAlignment="1">
      <alignment horizontal="left" vertical="center" indent="1" shrinkToFit="1"/>
    </xf>
    <xf numFmtId="204" fontId="88" fillId="0" borderId="0" xfId="69" applyNumberFormat="1" applyFont="1" applyAlignment="1">
      <alignment horizontal="left" vertical="center" wrapText="1" indent="1" shrinkToFit="1"/>
    </xf>
    <xf numFmtId="203" fontId="88" fillId="0" borderId="0" xfId="69" applyNumberFormat="1" applyFont="1" applyAlignment="1">
      <alignment horizontal="left" vertical="center" indent="1" shrinkToFit="1"/>
    </xf>
    <xf numFmtId="198" fontId="88" fillId="0" borderId="0" xfId="73" applyNumberFormat="1" applyFont="1" applyFill="1" applyAlignment="1">
      <alignment horizontal="center" vertical="center" shrinkToFit="1"/>
    </xf>
    <xf numFmtId="198" fontId="88" fillId="0" borderId="0" xfId="73" applyNumberFormat="1" applyFont="1" applyFill="1" applyBorder="1" applyAlignment="1">
      <alignment horizontal="center" vertical="center" shrinkToFit="1"/>
    </xf>
    <xf numFmtId="204" fontId="88" fillId="0" borderId="0" xfId="69" applyNumberFormat="1" applyFont="1" applyAlignment="1">
      <alignment horizontal="left" vertical="center" wrapText="1" indent="1"/>
    </xf>
    <xf numFmtId="0" fontId="34" fillId="0" borderId="0" xfId="69" applyFont="1" applyAlignment="1">
      <alignment horizontal="center" vertical="center"/>
    </xf>
    <xf numFmtId="0" fontId="90" fillId="0" borderId="0" xfId="77" applyFont="1" applyAlignment="1">
      <alignment vertical="center"/>
    </xf>
    <xf numFmtId="0" fontId="34" fillId="0" borderId="0" xfId="61" applyFont="1" applyAlignment="1">
      <alignment horizontal="center" vertical="center" shrinkToFit="1"/>
    </xf>
    <xf numFmtId="0" fontId="34" fillId="0" borderId="0" xfId="61" applyFont="1" applyAlignment="1">
      <alignment horizontal="center" vertical="center"/>
    </xf>
    <xf numFmtId="38" fontId="34" fillId="0" borderId="0" xfId="66" applyFont="1" applyFill="1" applyBorder="1" applyAlignment="1">
      <alignment horizontal="center" vertical="center"/>
    </xf>
    <xf numFmtId="38" fontId="34" fillId="0" borderId="0" xfId="66" applyFont="1" applyFill="1" applyBorder="1" applyAlignment="1">
      <alignment vertical="center"/>
    </xf>
    <xf numFmtId="0" fontId="34" fillId="0" borderId="0" xfId="61" applyFont="1">
      <alignment vertical="center"/>
    </xf>
    <xf numFmtId="195" fontId="34" fillId="0" borderId="0" xfId="61" applyNumberFormat="1" applyFont="1" applyAlignment="1">
      <alignment horizontal="center" vertical="center"/>
    </xf>
    <xf numFmtId="38" fontId="34" fillId="0" borderId="0" xfId="71" applyFont="1" applyFill="1" applyBorder="1" applyAlignment="1">
      <alignment horizontal="center" vertical="center"/>
    </xf>
    <xf numFmtId="38" fontId="34" fillId="0" borderId="0" xfId="96" applyFont="1" applyFill="1" applyBorder="1" applyAlignment="1">
      <alignment horizontal="center" vertical="center"/>
    </xf>
    <xf numFmtId="38" fontId="34" fillId="0" borderId="12" xfId="66" applyFont="1" applyFill="1" applyBorder="1" applyAlignment="1">
      <alignment horizontal="center" vertical="center"/>
    </xf>
    <xf numFmtId="38" fontId="34" fillId="0" borderId="12" xfId="66" applyFont="1" applyFill="1" applyBorder="1" applyAlignment="1">
      <alignment vertical="center"/>
    </xf>
    <xf numFmtId="0" fontId="34" fillId="0" borderId="12" xfId="61" applyFont="1" applyBorder="1">
      <alignment vertical="center"/>
    </xf>
    <xf numFmtId="38" fontId="34" fillId="0" borderId="0" xfId="79" applyNumberFormat="1" applyFont="1"/>
    <xf numFmtId="0" fontId="33" fillId="0" borderId="90" xfId="56" applyFont="1" applyBorder="1" applyAlignment="1">
      <alignment horizontal="center" vertical="center"/>
    </xf>
    <xf numFmtId="0" fontId="33" fillId="0" borderId="90" xfId="56" applyFont="1" applyBorder="1" applyAlignment="1">
      <alignment vertical="center"/>
    </xf>
    <xf numFmtId="38" fontId="33" fillId="0" borderId="0" xfId="79" applyNumberFormat="1" applyFont="1"/>
    <xf numFmtId="0" fontId="85" fillId="0" borderId="0" xfId="56" applyFont="1" applyAlignment="1">
      <alignment horizontal="center" vertical="center"/>
    </xf>
    <xf numFmtId="0" fontId="94" fillId="0" borderId="0" xfId="79" applyFont="1" applyAlignment="1">
      <alignment horizontal="center" vertical="center"/>
    </xf>
    <xf numFmtId="0" fontId="33" fillId="0" borderId="0" xfId="79" applyFont="1" applyAlignment="1">
      <alignment horizontal="right" vertical="center"/>
    </xf>
    <xf numFmtId="0" fontId="90" fillId="0" borderId="0" xfId="77" applyFont="1" applyAlignment="1">
      <alignment horizontal="center" vertical="center" shrinkToFit="1"/>
    </xf>
    <xf numFmtId="201" fontId="90" fillId="0" borderId="0" xfId="78" applyNumberFormat="1" applyFont="1" applyBorder="1" applyAlignment="1">
      <alignment vertical="center"/>
    </xf>
    <xf numFmtId="38" fontId="90" fillId="0" borderId="0" xfId="78" applyFont="1" applyBorder="1" applyAlignment="1">
      <alignment vertical="center"/>
    </xf>
    <xf numFmtId="207" fontId="90" fillId="0" borderId="0" xfId="77" applyNumberFormat="1" applyFont="1" applyAlignment="1">
      <alignment horizontal="left" vertical="center" wrapText="1"/>
    </xf>
    <xf numFmtId="202" fontId="90" fillId="0" borderId="0" xfId="77" applyNumberFormat="1" applyFont="1" applyAlignment="1">
      <alignment horizontal="left" vertical="center" wrapText="1"/>
    </xf>
    <xf numFmtId="0" fontId="33" fillId="0" borderId="0" xfId="79" applyFont="1" applyAlignment="1">
      <alignment horizontal="center" vertical="center"/>
    </xf>
    <xf numFmtId="0" fontId="33" fillId="0" borderId="92" xfId="56" applyFont="1" applyBorder="1" applyAlignment="1">
      <alignment horizontal="center" vertical="center"/>
    </xf>
    <xf numFmtId="0" fontId="33" fillId="0" borderId="92" xfId="56" applyFont="1" applyBorder="1" applyAlignment="1">
      <alignment vertical="center"/>
    </xf>
    <xf numFmtId="0" fontId="33" fillId="0" borderId="0" xfId="64" applyFont="1" applyAlignment="1">
      <alignment horizontal="center" vertical="center" shrinkToFit="1"/>
    </xf>
    <xf numFmtId="0" fontId="33" fillId="0" borderId="0" xfId="64" applyFont="1" applyAlignment="1">
      <alignment horizontal="center" vertical="center"/>
    </xf>
    <xf numFmtId="209" fontId="33" fillId="0" borderId="0" xfId="64" applyNumberFormat="1" applyFont="1" applyAlignment="1">
      <alignment horizontal="right" vertical="center"/>
    </xf>
    <xf numFmtId="38" fontId="33" fillId="0" borderId="0" xfId="71" applyFont="1" applyBorder="1">
      <alignment vertical="center"/>
    </xf>
    <xf numFmtId="38" fontId="33" fillId="0" borderId="0" xfId="64" applyNumberFormat="1" applyFont="1">
      <alignment vertical="center"/>
    </xf>
    <xf numFmtId="0" fontId="33" fillId="0" borderId="0" xfId="61" applyFont="1" applyAlignment="1">
      <alignment horizontal="center" vertical="center" shrinkToFit="1"/>
    </xf>
    <xf numFmtId="38" fontId="33" fillId="0" borderId="0" xfId="96" applyFont="1" applyFill="1" applyBorder="1" applyAlignment="1">
      <alignment vertical="center"/>
    </xf>
    <xf numFmtId="3" fontId="33" fillId="0" borderId="0" xfId="79" applyNumberFormat="1" applyFont="1" applyAlignment="1">
      <alignment vertical="center" shrinkToFit="1"/>
    </xf>
    <xf numFmtId="0" fontId="33" fillId="0" borderId="0" xfId="64" applyFont="1" applyAlignment="1">
      <alignment horizontal="left" vertical="center"/>
    </xf>
    <xf numFmtId="0" fontId="33" fillId="0" borderId="0" xfId="63" applyFont="1" applyAlignment="1">
      <alignment horizontal="center" vertical="center"/>
    </xf>
    <xf numFmtId="2" fontId="33" fillId="0" borderId="0" xfId="64" applyNumberFormat="1" applyFont="1">
      <alignment vertical="center"/>
    </xf>
    <xf numFmtId="209" fontId="33" fillId="0" borderId="0" xfId="64" applyNumberFormat="1" applyFont="1">
      <alignment vertical="center"/>
    </xf>
    <xf numFmtId="3" fontId="33" fillId="0" borderId="0" xfId="64" applyNumberFormat="1" applyFont="1">
      <alignment vertical="center"/>
    </xf>
    <xf numFmtId="38" fontId="34" fillId="0" borderId="90" xfId="66" applyFont="1" applyFill="1" applyBorder="1" applyAlignment="1">
      <alignment horizontal="center" vertical="center"/>
    </xf>
    <xf numFmtId="38" fontId="34" fillId="0" borderId="90" xfId="66" applyFont="1" applyFill="1" applyBorder="1" applyAlignment="1">
      <alignment vertical="center"/>
    </xf>
    <xf numFmtId="0" fontId="34" fillId="0" borderId="90" xfId="63" applyFont="1" applyBorder="1" applyAlignment="1">
      <alignment vertical="center"/>
    </xf>
    <xf numFmtId="49" fontId="33" fillId="0" borderId="0" xfId="64" applyNumberFormat="1" applyFont="1" applyAlignment="1">
      <alignment horizontal="center" vertical="center" shrinkToFit="1"/>
    </xf>
    <xf numFmtId="0" fontId="33" fillId="36" borderId="0" xfId="64" quotePrefix="1" applyFont="1" applyFill="1" applyAlignment="1">
      <alignment horizontal="left" vertical="center"/>
    </xf>
    <xf numFmtId="0" fontId="33" fillId="36" borderId="0" xfId="63" applyFont="1" applyFill="1" applyAlignment="1">
      <alignment horizontal="center" vertical="center"/>
    </xf>
    <xf numFmtId="2" fontId="33" fillId="36" borderId="0" xfId="64" applyNumberFormat="1" applyFont="1" applyFill="1">
      <alignment vertical="center"/>
    </xf>
    <xf numFmtId="38" fontId="33" fillId="36" borderId="0" xfId="71" applyFont="1" applyFill="1" applyBorder="1">
      <alignment vertical="center"/>
    </xf>
    <xf numFmtId="38" fontId="33" fillId="36" borderId="0" xfId="64" applyNumberFormat="1" applyFont="1" applyFill="1">
      <alignment vertical="center"/>
    </xf>
    <xf numFmtId="2" fontId="33" fillId="0" borderId="0" xfId="64" applyNumberFormat="1" applyFont="1" applyAlignment="1">
      <alignment horizontal="right" vertical="center"/>
    </xf>
    <xf numFmtId="3" fontId="33" fillId="0" borderId="0" xfId="79" applyNumberFormat="1" applyFont="1" applyAlignment="1">
      <alignment horizontal="center" vertical="center" shrinkToFit="1"/>
    </xf>
    <xf numFmtId="0" fontId="33" fillId="37" borderId="0" xfId="64" applyFont="1" applyFill="1" applyAlignment="1">
      <alignment horizontal="left" vertical="center"/>
    </xf>
    <xf numFmtId="0" fontId="33" fillId="37" borderId="0" xfId="63" applyFont="1" applyFill="1" applyAlignment="1">
      <alignment horizontal="center" vertical="center"/>
    </xf>
    <xf numFmtId="2" fontId="33" fillId="37" borderId="0" xfId="64" applyNumberFormat="1" applyFont="1" applyFill="1">
      <alignment vertical="center"/>
    </xf>
    <xf numFmtId="38" fontId="33" fillId="37" borderId="0" xfId="71" applyFont="1" applyFill="1" applyBorder="1">
      <alignment vertical="center"/>
    </xf>
    <xf numFmtId="38" fontId="33" fillId="37" borderId="0" xfId="64" applyNumberFormat="1" applyFont="1" applyFill="1">
      <alignment vertical="center"/>
    </xf>
    <xf numFmtId="3" fontId="33" fillId="0" borderId="0" xfId="79" applyNumberFormat="1" applyFont="1" applyAlignment="1">
      <alignment horizontal="right" vertical="center" shrinkToFit="1"/>
    </xf>
    <xf numFmtId="0" fontId="33" fillId="36" borderId="0" xfId="61" applyFont="1" applyFill="1" applyAlignment="1">
      <alignment horizontal="left" vertical="center"/>
    </xf>
    <xf numFmtId="38" fontId="33" fillId="36" borderId="0" xfId="71" applyFont="1" applyFill="1" applyBorder="1" applyAlignment="1">
      <alignment horizontal="center" vertical="center"/>
    </xf>
    <xf numFmtId="0" fontId="33" fillId="0" borderId="0" xfId="63" applyFont="1" applyAlignment="1">
      <alignment horizontal="center" vertical="center" shrinkToFit="1"/>
    </xf>
    <xf numFmtId="0" fontId="33" fillId="38" borderId="0" xfId="63" applyFont="1" applyFill="1" applyAlignment="1">
      <alignment vertical="center"/>
    </xf>
    <xf numFmtId="0" fontId="33" fillId="38" borderId="0" xfId="63" applyFont="1" applyFill="1" applyAlignment="1">
      <alignment horizontal="center" vertical="center"/>
    </xf>
    <xf numFmtId="2" fontId="33" fillId="38" borderId="0" xfId="64" applyNumberFormat="1" applyFont="1" applyFill="1">
      <alignment vertical="center"/>
    </xf>
    <xf numFmtId="38" fontId="33" fillId="38" borderId="0" xfId="71" applyFont="1" applyFill="1" applyBorder="1" applyAlignment="1">
      <alignment horizontal="center" vertical="center"/>
    </xf>
    <xf numFmtId="38" fontId="33" fillId="38" borderId="0" xfId="63" applyNumberFormat="1" applyFont="1" applyFill="1" applyAlignment="1">
      <alignment vertical="center"/>
    </xf>
    <xf numFmtId="0" fontId="33" fillId="39" borderId="0" xfId="61" applyFont="1" applyFill="1" applyAlignment="1">
      <alignment horizontal="left" vertical="center"/>
    </xf>
    <xf numFmtId="0" fontId="33" fillId="39" borderId="0" xfId="63" applyFont="1" applyFill="1" applyAlignment="1">
      <alignment horizontal="center" vertical="center"/>
    </xf>
    <xf numFmtId="2" fontId="33" fillId="39" borderId="0" xfId="64" applyNumberFormat="1" applyFont="1" applyFill="1">
      <alignment vertical="center"/>
    </xf>
    <xf numFmtId="38" fontId="33" fillId="39" borderId="0" xfId="71" applyFont="1" applyFill="1" applyBorder="1" applyAlignment="1">
      <alignment vertical="center"/>
    </xf>
    <xf numFmtId="38" fontId="33" fillId="39" borderId="0" xfId="64" applyNumberFormat="1" applyFont="1" applyFill="1">
      <alignment vertical="center"/>
    </xf>
    <xf numFmtId="49" fontId="33" fillId="0" borderId="0" xfId="63" applyNumberFormat="1" applyFont="1" applyAlignment="1">
      <alignment horizontal="center" vertical="center" shrinkToFit="1"/>
    </xf>
    <xf numFmtId="38" fontId="33" fillId="38" borderId="0" xfId="71" applyFont="1" applyFill="1" applyBorder="1" applyAlignment="1">
      <alignment vertical="center"/>
    </xf>
    <xf numFmtId="38" fontId="33" fillId="38" borderId="0" xfId="96" applyFont="1" applyFill="1" applyBorder="1" applyAlignment="1">
      <alignment vertical="center"/>
    </xf>
    <xf numFmtId="0" fontId="33" fillId="40" borderId="0" xfId="63" applyFont="1" applyFill="1" applyAlignment="1">
      <alignment vertical="center"/>
    </xf>
    <xf numFmtId="0" fontId="33" fillId="40" borderId="0" xfId="63" applyFont="1" applyFill="1" applyAlignment="1">
      <alignment horizontal="center" vertical="center"/>
    </xf>
    <xf numFmtId="2" fontId="33" fillId="40" borderId="0" xfId="64" applyNumberFormat="1" applyFont="1" applyFill="1">
      <alignment vertical="center"/>
    </xf>
    <xf numFmtId="38" fontId="33" fillId="40" borderId="0" xfId="71" applyFont="1" applyFill="1" applyBorder="1" applyAlignment="1">
      <alignment horizontal="center" vertical="center"/>
    </xf>
    <xf numFmtId="38" fontId="33" fillId="40" borderId="0" xfId="96" applyFont="1" applyFill="1" applyBorder="1" applyAlignment="1">
      <alignment vertical="center"/>
    </xf>
    <xf numFmtId="0" fontId="33" fillId="41" borderId="0" xfId="61" applyFont="1" applyFill="1" applyAlignment="1">
      <alignment horizontal="left" vertical="center"/>
    </xf>
    <xf numFmtId="0" fontId="33" fillId="41" borderId="0" xfId="63" applyFont="1" applyFill="1" applyAlignment="1">
      <alignment horizontal="center" vertical="center"/>
    </xf>
    <xf numFmtId="2" fontId="33" fillId="41" borderId="0" xfId="64" applyNumberFormat="1" applyFont="1" applyFill="1">
      <alignment vertical="center"/>
    </xf>
    <xf numFmtId="38" fontId="33" fillId="41" borderId="0" xfId="71" applyFont="1" applyFill="1" applyBorder="1" applyAlignment="1">
      <alignment vertical="center"/>
    </xf>
    <xf numFmtId="38" fontId="33" fillId="41" borderId="0" xfId="63" applyNumberFormat="1" applyFont="1" applyFill="1" applyAlignment="1">
      <alignment vertical="center"/>
    </xf>
    <xf numFmtId="38" fontId="33" fillId="40" borderId="0" xfId="71" applyFont="1" applyFill="1" applyBorder="1" applyAlignment="1">
      <alignment vertical="center"/>
    </xf>
    <xf numFmtId="49" fontId="33" fillId="42" borderId="0" xfId="64" applyNumberFormat="1" applyFont="1" applyFill="1">
      <alignment vertical="center"/>
    </xf>
    <xf numFmtId="0" fontId="33" fillId="42" borderId="0" xfId="63" applyFont="1" applyFill="1" applyAlignment="1">
      <alignment horizontal="center" vertical="center"/>
    </xf>
    <xf numFmtId="2" fontId="33" fillId="42" borderId="0" xfId="64" applyNumberFormat="1" applyFont="1" applyFill="1">
      <alignment vertical="center"/>
    </xf>
    <xf numFmtId="38" fontId="33" fillId="42" borderId="0" xfId="71" applyFont="1" applyFill="1" applyBorder="1">
      <alignment vertical="center"/>
    </xf>
    <xf numFmtId="38" fontId="33" fillId="42" borderId="0" xfId="64" applyNumberFormat="1" applyFont="1" applyFill="1">
      <alignment vertical="center"/>
    </xf>
    <xf numFmtId="38" fontId="33" fillId="0" borderId="0" xfId="66" applyFont="1" applyFill="1" applyBorder="1" applyAlignment="1">
      <alignment horizontal="center" vertical="center" shrinkToFit="1"/>
    </xf>
    <xf numFmtId="38" fontId="33" fillId="0" borderId="0" xfId="66" applyFont="1" applyFill="1" applyBorder="1" applyAlignment="1">
      <alignment horizontal="center" vertical="center"/>
    </xf>
    <xf numFmtId="38" fontId="33" fillId="0" borderId="0" xfId="71" applyFont="1" applyFill="1" applyBorder="1" applyAlignment="1">
      <alignment vertical="center"/>
    </xf>
    <xf numFmtId="38" fontId="33" fillId="0" borderId="0" xfId="66" applyFont="1" applyFill="1" applyBorder="1" applyAlignment="1">
      <alignment vertical="center"/>
    </xf>
    <xf numFmtId="0" fontId="33" fillId="43" borderId="0" xfId="64" quotePrefix="1" applyFont="1" applyFill="1" applyAlignment="1">
      <alignment horizontal="left" vertical="center"/>
    </xf>
    <xf numFmtId="0" fontId="33" fillId="43" borderId="0" xfId="63" applyFont="1" applyFill="1" applyAlignment="1">
      <alignment horizontal="center" vertical="center"/>
    </xf>
    <xf numFmtId="2" fontId="33" fillId="43" borderId="0" xfId="64" applyNumberFormat="1" applyFont="1" applyFill="1">
      <alignment vertical="center"/>
    </xf>
    <xf numFmtId="38" fontId="33" fillId="43" borderId="0" xfId="71" applyFont="1" applyFill="1" applyBorder="1">
      <alignment vertical="center"/>
    </xf>
    <xf numFmtId="38" fontId="33" fillId="43" borderId="0" xfId="64" applyNumberFormat="1" applyFont="1" applyFill="1">
      <alignment vertical="center"/>
    </xf>
    <xf numFmtId="38" fontId="33" fillId="43" borderId="0" xfId="71" applyFont="1" applyFill="1" applyBorder="1" applyAlignment="1">
      <alignment vertical="center"/>
    </xf>
    <xf numFmtId="38" fontId="33" fillId="43" borderId="0" xfId="96" applyFont="1" applyFill="1" applyBorder="1" applyAlignment="1">
      <alignment vertical="center"/>
    </xf>
    <xf numFmtId="0" fontId="33" fillId="44" borderId="0" xfId="64" applyFont="1" applyFill="1">
      <alignment vertical="center"/>
    </xf>
    <xf numFmtId="0" fontId="33" fillId="44" borderId="0" xfId="63" applyFont="1" applyFill="1" applyAlignment="1">
      <alignment horizontal="center" vertical="center"/>
    </xf>
    <xf numFmtId="2" fontId="33" fillId="44" borderId="0" xfId="64" applyNumberFormat="1" applyFont="1" applyFill="1">
      <alignment vertical="center"/>
    </xf>
    <xf numFmtId="38" fontId="33" fillId="44" borderId="0" xfId="71" applyFont="1" applyFill="1" applyBorder="1" applyAlignment="1">
      <alignment vertical="center"/>
    </xf>
    <xf numFmtId="38" fontId="33" fillId="44" borderId="0" xfId="96" applyFont="1" applyFill="1" applyBorder="1" applyAlignment="1">
      <alignment vertical="center"/>
    </xf>
    <xf numFmtId="185" fontId="33" fillId="0" borderId="0" xfId="64" applyNumberFormat="1" applyFont="1" applyAlignment="1">
      <alignment horizontal="right" vertical="center"/>
    </xf>
    <xf numFmtId="38" fontId="33" fillId="44" borderId="0" xfId="71" applyFont="1" applyFill="1" applyBorder="1">
      <alignment vertical="center"/>
    </xf>
    <xf numFmtId="38" fontId="33" fillId="44" borderId="0" xfId="64" applyNumberFormat="1" applyFont="1" applyFill="1">
      <alignment vertical="center"/>
    </xf>
    <xf numFmtId="4" fontId="33" fillId="0" borderId="0" xfId="64" applyNumberFormat="1" applyFont="1">
      <alignment vertical="center"/>
    </xf>
    <xf numFmtId="38" fontId="33" fillId="44" borderId="0" xfId="66" applyFont="1" applyFill="1" applyBorder="1" applyAlignment="1">
      <alignment vertical="center"/>
    </xf>
    <xf numFmtId="185" fontId="33" fillId="0" borderId="0" xfId="64" applyNumberFormat="1" applyFont="1">
      <alignment vertical="center"/>
    </xf>
    <xf numFmtId="0" fontId="33" fillId="0" borderId="0" xfId="63" applyFont="1" applyAlignment="1">
      <alignment vertical="center"/>
    </xf>
    <xf numFmtId="38" fontId="33" fillId="0" borderId="0" xfId="71" applyFont="1" applyBorder="1" applyAlignment="1">
      <alignment vertical="center"/>
    </xf>
    <xf numFmtId="38" fontId="33" fillId="0" borderId="0" xfId="63" applyNumberFormat="1" applyFont="1" applyAlignment="1">
      <alignment vertical="center"/>
    </xf>
    <xf numFmtId="0" fontId="33" fillId="0" borderId="0" xfId="64" quotePrefix="1" applyFont="1" applyAlignment="1">
      <alignment horizontal="left" vertical="center"/>
    </xf>
    <xf numFmtId="2" fontId="33" fillId="36" borderId="0" xfId="64" quotePrefix="1" applyNumberFormat="1" applyFont="1" applyFill="1" applyAlignment="1">
      <alignment horizontal="right" vertical="center"/>
    </xf>
    <xf numFmtId="10" fontId="33" fillId="36" borderId="0" xfId="73" applyNumberFormat="1" applyFont="1" applyFill="1" applyBorder="1" applyAlignment="1">
      <alignment vertical="center"/>
    </xf>
    <xf numFmtId="38" fontId="33" fillId="37" borderId="0" xfId="66" applyFont="1" applyFill="1" applyBorder="1" applyAlignment="1">
      <alignment vertical="center"/>
    </xf>
    <xf numFmtId="0" fontId="33" fillId="37" borderId="0" xfId="64" quotePrefix="1" applyFont="1" applyFill="1" applyAlignment="1">
      <alignment horizontal="left" vertical="center"/>
    </xf>
    <xf numFmtId="2" fontId="33" fillId="37" borderId="0" xfId="64" quotePrefix="1" applyNumberFormat="1" applyFont="1" applyFill="1" applyAlignment="1">
      <alignment horizontal="right" vertical="center"/>
    </xf>
    <xf numFmtId="10" fontId="33" fillId="37" borderId="0" xfId="73" applyNumberFormat="1" applyFont="1" applyFill="1" applyBorder="1" applyAlignment="1">
      <alignment vertical="center"/>
    </xf>
    <xf numFmtId="0" fontId="33" fillId="36" borderId="0" xfId="61" applyFont="1" applyFill="1">
      <alignment vertical="center"/>
    </xf>
    <xf numFmtId="38" fontId="33" fillId="36" borderId="0" xfId="96" applyFont="1" applyFill="1" applyBorder="1" applyAlignment="1">
      <alignment vertical="center"/>
    </xf>
    <xf numFmtId="0" fontId="33" fillId="38" borderId="0" xfId="64" quotePrefix="1" applyFont="1" applyFill="1" applyAlignment="1">
      <alignment horizontal="left" vertical="center"/>
    </xf>
    <xf numFmtId="2" fontId="33" fillId="38" borderId="0" xfId="64" quotePrefix="1" applyNumberFormat="1" applyFont="1" applyFill="1" applyAlignment="1">
      <alignment horizontal="right" vertical="center"/>
    </xf>
    <xf numFmtId="10" fontId="33" fillId="38" borderId="0" xfId="73" applyNumberFormat="1" applyFont="1" applyFill="1" applyBorder="1" applyAlignment="1">
      <alignment vertical="center"/>
    </xf>
    <xf numFmtId="38" fontId="33" fillId="38" borderId="0" xfId="71" applyFont="1" applyFill="1" applyBorder="1">
      <alignment vertical="center"/>
    </xf>
    <xf numFmtId="0" fontId="33" fillId="39" borderId="0" xfId="64" quotePrefix="1" applyFont="1" applyFill="1" applyAlignment="1">
      <alignment horizontal="left" vertical="center"/>
    </xf>
    <xf numFmtId="2" fontId="33" fillId="39" borderId="0" xfId="64" quotePrefix="1" applyNumberFormat="1" applyFont="1" applyFill="1" applyAlignment="1">
      <alignment horizontal="right" vertical="center"/>
    </xf>
    <xf numFmtId="10" fontId="33" fillId="39" borderId="0" xfId="73" applyNumberFormat="1" applyFont="1" applyFill="1" applyBorder="1" applyAlignment="1">
      <alignment vertical="center"/>
    </xf>
    <xf numFmtId="38" fontId="33" fillId="39" borderId="0" xfId="71" applyFont="1" applyFill="1" applyBorder="1">
      <alignment vertical="center"/>
    </xf>
    <xf numFmtId="38" fontId="33" fillId="39" borderId="0" xfId="96" applyFont="1" applyFill="1" applyBorder="1" applyAlignment="1">
      <alignment vertical="center"/>
    </xf>
    <xf numFmtId="0" fontId="33" fillId="38" borderId="0" xfId="64" applyFont="1" applyFill="1" applyAlignment="1">
      <alignment horizontal="left" vertical="center"/>
    </xf>
    <xf numFmtId="49" fontId="33" fillId="40" borderId="0" xfId="64" applyNumberFormat="1" applyFont="1" applyFill="1" applyAlignment="1">
      <alignment horizontal="left" vertical="center"/>
    </xf>
    <xf numFmtId="0" fontId="33" fillId="40" borderId="0" xfId="64" quotePrefix="1" applyFont="1" applyFill="1" applyAlignment="1">
      <alignment horizontal="left" vertical="center"/>
    </xf>
    <xf numFmtId="2" fontId="33" fillId="40" borderId="0" xfId="64" quotePrefix="1" applyNumberFormat="1" applyFont="1" applyFill="1" applyAlignment="1">
      <alignment horizontal="right" vertical="center"/>
    </xf>
    <xf numFmtId="10" fontId="33" fillId="40" borderId="0" xfId="73" applyNumberFormat="1" applyFont="1" applyFill="1" applyBorder="1" applyAlignment="1">
      <alignment vertical="center"/>
    </xf>
    <xf numFmtId="38" fontId="33" fillId="40" borderId="0" xfId="71" applyFont="1" applyFill="1" applyBorder="1">
      <alignment vertical="center"/>
    </xf>
    <xf numFmtId="0" fontId="33" fillId="41" borderId="0" xfId="63" applyFont="1" applyFill="1" applyAlignment="1">
      <alignment vertical="center"/>
    </xf>
    <xf numFmtId="0" fontId="33" fillId="41" borderId="0" xfId="64" quotePrefix="1" applyFont="1" applyFill="1" applyAlignment="1">
      <alignment horizontal="left" vertical="center"/>
    </xf>
    <xf numFmtId="2" fontId="33" fillId="41" borderId="0" xfId="64" quotePrefix="1" applyNumberFormat="1" applyFont="1" applyFill="1" applyAlignment="1">
      <alignment horizontal="right" vertical="center"/>
    </xf>
    <xf numFmtId="10" fontId="33" fillId="41" borderId="0" xfId="73" applyNumberFormat="1" applyFont="1" applyFill="1" applyBorder="1" applyAlignment="1">
      <alignment vertical="center"/>
    </xf>
    <xf numFmtId="2" fontId="33" fillId="41" borderId="0" xfId="63" applyNumberFormat="1" applyFont="1" applyFill="1" applyAlignment="1">
      <alignment vertical="center"/>
    </xf>
    <xf numFmtId="38" fontId="33" fillId="41" borderId="0" xfId="71" applyFont="1" applyFill="1" applyBorder="1" applyAlignment="1">
      <alignment horizontal="center" vertical="center"/>
    </xf>
    <xf numFmtId="38" fontId="33" fillId="41" borderId="0" xfId="96" applyFont="1" applyFill="1" applyBorder="1" applyAlignment="1">
      <alignment vertical="center"/>
    </xf>
    <xf numFmtId="2" fontId="33" fillId="0" borderId="0" xfId="63" applyNumberFormat="1" applyFont="1" applyAlignment="1">
      <alignment vertical="center"/>
    </xf>
    <xf numFmtId="0" fontId="33" fillId="40" borderId="0" xfId="61" applyFont="1" applyFill="1" applyAlignment="1">
      <alignment horizontal="left" vertical="center"/>
    </xf>
    <xf numFmtId="0" fontId="33" fillId="42" borderId="0" xfId="63" applyFont="1" applyFill="1" applyAlignment="1">
      <alignment vertical="center"/>
    </xf>
    <xf numFmtId="0" fontId="33" fillId="42" borderId="0" xfId="64" quotePrefix="1" applyFont="1" applyFill="1" applyAlignment="1">
      <alignment horizontal="left" vertical="center"/>
    </xf>
    <xf numFmtId="2" fontId="33" fillId="42" borderId="0" xfId="64" quotePrefix="1" applyNumberFormat="1" applyFont="1" applyFill="1" applyAlignment="1">
      <alignment horizontal="right" vertical="center"/>
    </xf>
    <xf numFmtId="10" fontId="33" fillId="42" borderId="0" xfId="73" applyNumberFormat="1" applyFont="1" applyFill="1" applyBorder="1" applyAlignment="1">
      <alignment vertical="center"/>
    </xf>
    <xf numFmtId="38" fontId="33" fillId="42" borderId="0" xfId="71" applyFont="1" applyFill="1" applyBorder="1" applyAlignment="1">
      <alignment vertical="center"/>
    </xf>
    <xf numFmtId="38" fontId="33" fillId="42" borderId="0" xfId="96" applyFont="1" applyFill="1" applyBorder="1" applyAlignment="1">
      <alignment vertical="center"/>
    </xf>
    <xf numFmtId="0" fontId="33" fillId="35" borderId="0" xfId="61" applyFont="1" applyFill="1" applyAlignment="1">
      <alignment horizontal="center" vertical="center" shrinkToFit="1"/>
    </xf>
    <xf numFmtId="38" fontId="33" fillId="0" borderId="0" xfId="71" applyFont="1" applyBorder="1" applyAlignment="1">
      <alignment horizontal="center" vertical="center"/>
    </xf>
    <xf numFmtId="38" fontId="34" fillId="0" borderId="92" xfId="66" applyFont="1" applyFill="1" applyBorder="1" applyAlignment="1">
      <alignment horizontal="center" vertical="center"/>
    </xf>
    <xf numFmtId="38" fontId="34" fillId="0" borderId="92" xfId="66" applyFont="1" applyFill="1" applyBorder="1" applyAlignment="1">
      <alignment vertical="center"/>
    </xf>
    <xf numFmtId="0" fontId="33" fillId="0" borderId="0" xfId="61" applyFont="1" applyAlignment="1">
      <alignment horizontal="left" vertical="center"/>
    </xf>
    <xf numFmtId="38" fontId="34" fillId="0" borderId="88" xfId="66" applyFont="1" applyFill="1" applyBorder="1" applyAlignment="1">
      <alignment horizontal="center" vertical="center"/>
    </xf>
    <xf numFmtId="38" fontId="34" fillId="0" borderId="88" xfId="66" applyFont="1" applyFill="1" applyBorder="1" applyAlignment="1">
      <alignment vertical="center"/>
    </xf>
    <xf numFmtId="0" fontId="33" fillId="43" borderId="0" xfId="64" applyFont="1" applyFill="1" applyAlignment="1">
      <alignment horizontal="center" vertical="center"/>
    </xf>
    <xf numFmtId="0" fontId="33" fillId="44" borderId="0" xfId="61" applyFont="1" applyFill="1" applyAlignment="1">
      <alignment horizontal="left" vertical="center"/>
    </xf>
    <xf numFmtId="38" fontId="33" fillId="44" borderId="0" xfId="71" applyFont="1" applyFill="1" applyBorder="1" applyAlignment="1">
      <alignment horizontal="center" vertical="center"/>
    </xf>
    <xf numFmtId="38" fontId="34" fillId="0" borderId="27" xfId="66" applyFont="1" applyFill="1" applyBorder="1" applyAlignment="1">
      <alignment horizontal="center" vertical="center"/>
    </xf>
    <xf numFmtId="38" fontId="34" fillId="0" borderId="27" xfId="66" applyFont="1" applyFill="1" applyBorder="1" applyAlignment="1">
      <alignment vertical="center"/>
    </xf>
    <xf numFmtId="0" fontId="34" fillId="0" borderId="27" xfId="61" applyFont="1" applyBorder="1">
      <alignment vertical="center"/>
    </xf>
    <xf numFmtId="0" fontId="33" fillId="36" borderId="0" xfId="64" quotePrefix="1" applyFont="1" applyFill="1" applyAlignment="1">
      <alignment horizontal="right" vertical="center"/>
    </xf>
    <xf numFmtId="2" fontId="33" fillId="37" borderId="0" xfId="66" applyNumberFormat="1" applyFont="1" applyFill="1" applyBorder="1" applyAlignment="1">
      <alignment horizontal="right" vertical="center"/>
    </xf>
    <xf numFmtId="2" fontId="33" fillId="36" borderId="0" xfId="61" applyNumberFormat="1" applyFont="1" applyFill="1" applyAlignment="1">
      <alignment horizontal="right" vertical="center"/>
    </xf>
    <xf numFmtId="2" fontId="33" fillId="38" borderId="0" xfId="64" applyNumberFormat="1" applyFont="1" applyFill="1" applyAlignment="1">
      <alignment horizontal="right" vertical="center"/>
    </xf>
    <xf numFmtId="2" fontId="33" fillId="40" borderId="0" xfId="64" applyNumberFormat="1" applyFont="1" applyFill="1" applyAlignment="1">
      <alignment horizontal="right" vertical="center"/>
    </xf>
    <xf numFmtId="2" fontId="33" fillId="41" borderId="0" xfId="63" applyNumberFormat="1" applyFont="1" applyFill="1" applyAlignment="1">
      <alignment horizontal="right" vertical="center"/>
    </xf>
    <xf numFmtId="2" fontId="33" fillId="40" borderId="0" xfId="61" applyNumberFormat="1" applyFont="1" applyFill="1" applyAlignment="1">
      <alignment horizontal="right" vertical="center"/>
    </xf>
    <xf numFmtId="2" fontId="33" fillId="42" borderId="0" xfId="63" applyNumberFormat="1" applyFont="1" applyFill="1" applyAlignment="1">
      <alignment horizontal="right" vertical="center"/>
    </xf>
    <xf numFmtId="0" fontId="33" fillId="35" borderId="0" xfId="64" quotePrefix="1" applyFont="1" applyFill="1" applyAlignment="1">
      <alignment horizontal="left" vertical="center"/>
    </xf>
    <xf numFmtId="2" fontId="33" fillId="35" borderId="0" xfId="73" applyNumberFormat="1" applyFont="1" applyFill="1" applyBorder="1" applyAlignment="1">
      <alignment vertical="center"/>
    </xf>
    <xf numFmtId="49" fontId="33" fillId="0" borderId="0" xfId="63" applyNumberFormat="1" applyFont="1" applyAlignment="1">
      <alignment vertical="center"/>
    </xf>
    <xf numFmtId="0" fontId="33" fillId="0" borderId="0" xfId="64" quotePrefix="1" applyFont="1" applyAlignment="1">
      <alignment horizontal="right" vertical="center"/>
    </xf>
    <xf numFmtId="38" fontId="33" fillId="0" borderId="0" xfId="71" applyFont="1" applyFill="1" applyBorder="1" applyAlignment="1">
      <alignment horizontal="center" vertical="center"/>
    </xf>
    <xf numFmtId="196" fontId="33" fillId="0" borderId="0" xfId="71" applyNumberFormat="1" applyFont="1" applyBorder="1" applyAlignment="1">
      <alignment horizontal="left" vertical="center" shrinkToFit="1"/>
    </xf>
    <xf numFmtId="38" fontId="34" fillId="0" borderId="90" xfId="66" applyFont="1" applyFill="1" applyBorder="1" applyAlignment="1">
      <alignment horizontal="right" vertical="center"/>
    </xf>
    <xf numFmtId="38" fontId="34" fillId="35" borderId="90" xfId="66" applyFont="1" applyFill="1" applyBorder="1" applyAlignment="1">
      <alignment horizontal="center" vertical="center"/>
    </xf>
    <xf numFmtId="49" fontId="34" fillId="0" borderId="29" xfId="63" applyNumberFormat="1" applyFont="1" applyBorder="1" applyAlignment="1">
      <alignment horizontal="center" vertical="center" shrinkToFit="1"/>
    </xf>
    <xf numFmtId="0" fontId="34" fillId="0" borderId="61" xfId="63" applyFont="1" applyBorder="1" applyAlignment="1">
      <alignment vertical="center"/>
    </xf>
    <xf numFmtId="0" fontId="34" fillId="0" borderId="0" xfId="63" applyFont="1" applyAlignment="1">
      <alignment vertical="center"/>
    </xf>
    <xf numFmtId="49" fontId="34" fillId="0" borderId="0" xfId="63" applyNumberFormat="1" applyFont="1" applyAlignment="1">
      <alignment vertical="center"/>
    </xf>
    <xf numFmtId="209" fontId="34" fillId="0" borderId="0" xfId="96" applyNumberFormat="1" applyFont="1" applyFill="1" applyAlignment="1">
      <alignment vertical="center"/>
    </xf>
    <xf numFmtId="38" fontId="34" fillId="0" borderId="61" xfId="71" applyFont="1" applyBorder="1" applyAlignment="1">
      <alignment vertical="center"/>
    </xf>
    <xf numFmtId="38" fontId="34" fillId="0" borderId="61" xfId="96" applyFont="1" applyFill="1" applyBorder="1" applyAlignment="1">
      <alignment vertical="center"/>
    </xf>
    <xf numFmtId="0" fontId="34" fillId="0" borderId="93" xfId="63" applyFont="1" applyBorder="1" applyAlignment="1">
      <alignment horizontal="center" vertical="center" shrinkToFit="1"/>
    </xf>
    <xf numFmtId="4" fontId="34" fillId="0" borderId="0" xfId="63" applyNumberFormat="1" applyFont="1" applyAlignment="1">
      <alignment vertical="center"/>
    </xf>
    <xf numFmtId="38" fontId="34" fillId="0" borderId="61" xfId="63" applyNumberFormat="1" applyFont="1" applyBorder="1" applyAlignment="1">
      <alignment vertical="center"/>
    </xf>
    <xf numFmtId="38" fontId="34" fillId="0" borderId="94" xfId="63" applyNumberFormat="1" applyFont="1" applyBorder="1" applyAlignment="1">
      <alignment vertical="center"/>
    </xf>
    <xf numFmtId="38" fontId="34" fillId="0" borderId="0" xfId="66" applyFont="1" applyFill="1" applyAlignment="1">
      <alignment horizontal="center" vertical="center"/>
    </xf>
    <xf numFmtId="38" fontId="34" fillId="0" borderId="0" xfId="66" applyFont="1" applyFill="1" applyAlignment="1">
      <alignment vertical="center"/>
    </xf>
    <xf numFmtId="38" fontId="34" fillId="0" borderId="0" xfId="71" applyFont="1" applyAlignment="1">
      <alignment vertical="center"/>
    </xf>
    <xf numFmtId="40" fontId="34" fillId="0" borderId="0" xfId="96" applyNumberFormat="1" applyFont="1" applyFill="1" applyAlignment="1">
      <alignment vertical="center"/>
    </xf>
    <xf numFmtId="0" fontId="90" fillId="0" borderId="0" xfId="69" applyFont="1" applyAlignment="1">
      <alignment horizontal="centerContinuous" vertical="center"/>
    </xf>
    <xf numFmtId="186" fontId="90" fillId="0" borderId="0" xfId="69" applyNumberFormat="1" applyFont="1" applyAlignment="1">
      <alignment horizontal="centerContinuous" vertical="center"/>
    </xf>
    <xf numFmtId="0" fontId="90" fillId="0" borderId="12" xfId="69" applyFont="1" applyBorder="1" applyAlignment="1">
      <alignment horizontal="center" vertical="center"/>
    </xf>
    <xf numFmtId="186" fontId="90" fillId="0" borderId="12" xfId="69" applyNumberFormat="1" applyFont="1" applyBorder="1" applyAlignment="1">
      <alignment horizontal="center" vertical="center"/>
    </xf>
    <xf numFmtId="38" fontId="64" fillId="0" borderId="29" xfId="68" applyNumberFormat="1" applyFont="1" applyBorder="1" applyAlignment="1">
      <alignment horizontal="center"/>
    </xf>
    <xf numFmtId="0" fontId="64" fillId="0" borderId="0" xfId="68" applyFont="1" applyAlignment="1">
      <alignment horizontal="center"/>
    </xf>
    <xf numFmtId="0" fontId="64" fillId="0" borderId="30" xfId="68" applyFont="1" applyBorder="1" applyAlignment="1">
      <alignment horizontal="center"/>
    </xf>
    <xf numFmtId="0" fontId="64" fillId="0" borderId="29" xfId="68" applyFont="1" applyBorder="1" applyAlignment="1">
      <alignment horizontal="center"/>
    </xf>
    <xf numFmtId="191" fontId="67" fillId="0" borderId="29" xfId="68" applyNumberFormat="1" applyFont="1" applyBorder="1" applyAlignment="1">
      <alignment horizontal="center" vertical="center"/>
    </xf>
    <xf numFmtId="191" fontId="67" fillId="0" borderId="0" xfId="68" applyNumberFormat="1" applyFont="1" applyAlignment="1">
      <alignment horizontal="center" vertical="center"/>
    </xf>
    <xf numFmtId="191" fontId="67" fillId="0" borderId="30" xfId="68" applyNumberFormat="1" applyFont="1" applyBorder="1" applyAlignment="1">
      <alignment horizontal="center" vertical="center"/>
    </xf>
    <xf numFmtId="0" fontId="67" fillId="0" borderId="29" xfId="68" applyFont="1" applyBorder="1" applyAlignment="1">
      <alignment horizontal="center" vertical="center"/>
    </xf>
    <xf numFmtId="0" fontId="67" fillId="0" borderId="0" xfId="68" applyFont="1" applyAlignment="1">
      <alignment horizontal="center" vertical="center"/>
    </xf>
    <xf numFmtId="0" fontId="67" fillId="0" borderId="30" xfId="68" applyFont="1" applyBorder="1" applyAlignment="1">
      <alignment horizontal="center" vertical="center"/>
    </xf>
    <xf numFmtId="0" fontId="34" fillId="0" borderId="0" xfId="61" applyFont="1" applyAlignment="1">
      <alignment horizontal="center" vertical="center" shrinkToFit="1"/>
    </xf>
    <xf numFmtId="0" fontId="34" fillId="0" borderId="0" xfId="61" applyFont="1" applyAlignment="1">
      <alignment horizontal="center" vertical="center"/>
    </xf>
    <xf numFmtId="0" fontId="49" fillId="0" borderId="0" xfId="79" applyFont="1" applyAlignment="1">
      <alignment horizontal="center" vertical="center"/>
    </xf>
    <xf numFmtId="0" fontId="33" fillId="0" borderId="0" xfId="56" applyFont="1" applyAlignment="1">
      <alignment vertical="center"/>
    </xf>
    <xf numFmtId="0" fontId="49" fillId="0" borderId="0" xfId="79" applyFont="1" applyAlignment="1">
      <alignment vertical="center"/>
    </xf>
    <xf numFmtId="180" fontId="33" fillId="0" borderId="0" xfId="56" applyNumberFormat="1" applyFont="1" applyAlignment="1">
      <alignment horizontal="center" vertical="center"/>
    </xf>
    <xf numFmtId="181" fontId="33" fillId="0" borderId="0" xfId="56" applyNumberFormat="1" applyFont="1" applyAlignment="1">
      <alignment horizontal="center" vertical="center" shrinkToFit="1"/>
    </xf>
    <xf numFmtId="38" fontId="34" fillId="0" borderId="0" xfId="96" applyFont="1" applyFill="1" applyBorder="1" applyAlignment="1">
      <alignment horizontal="center" vertical="center" shrinkToFit="1"/>
    </xf>
    <xf numFmtId="38" fontId="33" fillId="0" borderId="0" xfId="56" applyNumberFormat="1" applyFont="1" applyAlignment="1">
      <alignment vertical="center"/>
    </xf>
    <xf numFmtId="49" fontId="33" fillId="0" borderId="0" xfId="56" applyNumberFormat="1" applyFont="1" applyAlignment="1">
      <alignment vertical="center"/>
    </xf>
    <xf numFmtId="208" fontId="33" fillId="0" borderId="0" xfId="56" applyNumberFormat="1" applyFont="1" applyAlignment="1">
      <alignment horizontal="center" vertical="center"/>
    </xf>
    <xf numFmtId="208" fontId="49" fillId="0" borderId="0" xfId="79" applyNumberFormat="1" applyFont="1" applyAlignment="1">
      <alignment vertical="center"/>
    </xf>
    <xf numFmtId="0" fontId="33" fillId="36" borderId="0" xfId="64" quotePrefix="1" applyFont="1" applyFill="1" applyAlignment="1">
      <alignment horizontal="left" vertical="center"/>
    </xf>
    <xf numFmtId="0" fontId="33" fillId="37" borderId="0" xfId="64" applyFont="1" applyFill="1" applyAlignment="1">
      <alignment horizontal="left" vertical="center"/>
    </xf>
    <xf numFmtId="0" fontId="33" fillId="36" borderId="0" xfId="61" applyFont="1" applyFill="1" applyAlignment="1">
      <alignment horizontal="left" vertical="center"/>
    </xf>
    <xf numFmtId="0" fontId="33" fillId="38" borderId="0" xfId="63" applyFont="1" applyFill="1" applyAlignment="1">
      <alignment vertical="center"/>
    </xf>
    <xf numFmtId="0" fontId="33" fillId="39" borderId="0" xfId="61" applyFont="1" applyFill="1" applyAlignment="1">
      <alignment horizontal="left" vertical="center"/>
    </xf>
    <xf numFmtId="0" fontId="33" fillId="0" borderId="0" xfId="64" applyFont="1">
      <alignment vertical="center"/>
    </xf>
    <xf numFmtId="0" fontId="33" fillId="0" borderId="0" xfId="64" applyFont="1" applyAlignment="1">
      <alignment horizontal="left" vertical="center"/>
    </xf>
    <xf numFmtId="0" fontId="33" fillId="43" borderId="0" xfId="64" quotePrefix="1" applyFont="1" applyFill="1" applyAlignment="1">
      <alignment horizontal="left" vertical="center"/>
    </xf>
    <xf numFmtId="0" fontId="49" fillId="0" borderId="0" xfId="79" applyFont="1" applyAlignment="1">
      <alignment horizontal="left" vertical="center"/>
    </xf>
    <xf numFmtId="38" fontId="33" fillId="0" borderId="0" xfId="66" applyFont="1" applyFill="1" applyBorder="1" applyAlignment="1">
      <alignment horizontal="center" vertical="center"/>
    </xf>
    <xf numFmtId="0" fontId="33" fillId="44" borderId="0" xfId="64" applyFont="1" applyFill="1">
      <alignment vertical="center"/>
    </xf>
    <xf numFmtId="0" fontId="33" fillId="40" borderId="0" xfId="63" applyFont="1" applyFill="1" applyAlignment="1">
      <alignment vertical="center"/>
    </xf>
    <xf numFmtId="0" fontId="33" fillId="41" borderId="0" xfId="61" applyFont="1" applyFill="1" applyAlignment="1">
      <alignment horizontal="left" vertical="center"/>
    </xf>
    <xf numFmtId="49" fontId="33" fillId="42" borderId="0" xfId="64" applyNumberFormat="1" applyFont="1" applyFill="1">
      <alignment vertical="center"/>
    </xf>
    <xf numFmtId="0" fontId="33" fillId="0" borderId="0" xfId="61" applyFont="1" applyAlignment="1">
      <alignment horizontal="center" vertical="center"/>
    </xf>
    <xf numFmtId="38" fontId="33" fillId="43" borderId="0" xfId="66" applyFont="1" applyFill="1" applyBorder="1" applyAlignment="1">
      <alignment horizontal="center" vertical="center"/>
    </xf>
    <xf numFmtId="0" fontId="49" fillId="43" borderId="0" xfId="79" applyFont="1" applyFill="1" applyAlignment="1">
      <alignment vertical="center"/>
    </xf>
    <xf numFmtId="38" fontId="33" fillId="44" borderId="0" xfId="66" applyFont="1" applyFill="1" applyBorder="1" applyAlignment="1">
      <alignment horizontal="center" vertical="center"/>
    </xf>
    <xf numFmtId="0" fontId="49" fillId="44" borderId="0" xfId="79" applyFont="1" applyFill="1" applyAlignment="1">
      <alignment vertical="center"/>
    </xf>
    <xf numFmtId="10" fontId="33" fillId="0" borderId="0" xfId="73" applyNumberFormat="1" applyFont="1" applyBorder="1" applyAlignment="1">
      <alignment horizontal="left" vertical="center"/>
    </xf>
    <xf numFmtId="0" fontId="33" fillId="0" borderId="0" xfId="64" quotePrefix="1" applyFont="1" applyAlignment="1">
      <alignment horizontal="left" vertical="center"/>
    </xf>
    <xf numFmtId="0" fontId="33" fillId="0" borderId="0" xfId="61" applyFont="1">
      <alignment vertical="center"/>
    </xf>
    <xf numFmtId="0" fontId="33" fillId="29" borderId="0" xfId="64" quotePrefix="1" applyFont="1" applyFill="1" applyAlignment="1">
      <alignment horizontal="left" vertical="center"/>
    </xf>
    <xf numFmtId="0" fontId="49" fillId="29" borderId="0" xfId="79" applyFont="1" applyFill="1" applyAlignment="1">
      <alignment vertical="center"/>
    </xf>
    <xf numFmtId="38" fontId="34" fillId="0" borderId="0" xfId="55" applyFont="1" applyAlignment="1">
      <alignment horizontal="center" vertical="center" shrinkToFit="1"/>
    </xf>
    <xf numFmtId="38" fontId="34" fillId="0" borderId="12" xfId="55" applyFont="1" applyBorder="1" applyAlignment="1">
      <alignment horizontal="center" vertical="center" shrinkToFit="1"/>
    </xf>
    <xf numFmtId="38" fontId="34" fillId="0" borderId="0" xfId="55" applyFont="1" applyAlignment="1">
      <alignment horizontal="center" vertical="center"/>
    </xf>
    <xf numFmtId="38" fontId="34" fillId="0" borderId="12" xfId="55" applyFont="1" applyBorder="1" applyAlignment="1">
      <alignment horizontal="center" vertical="center"/>
    </xf>
    <xf numFmtId="38" fontId="34" fillId="0" borderId="0" xfId="55" quotePrefix="1" applyFont="1" applyAlignment="1">
      <alignment horizontal="center" vertical="center"/>
    </xf>
    <xf numFmtId="38" fontId="34" fillId="0" borderId="12" xfId="55" quotePrefix="1" applyFont="1" applyBorder="1" applyAlignment="1">
      <alignment horizontal="center" vertical="center"/>
    </xf>
    <xf numFmtId="0" fontId="33" fillId="0" borderId="0" xfId="50" applyFont="1" applyAlignment="1">
      <alignment horizontal="center" vertical="center"/>
    </xf>
    <xf numFmtId="0" fontId="52" fillId="0" borderId="0" xfId="50" applyFont="1" applyAlignment="1">
      <alignment horizontal="center" vertical="center"/>
    </xf>
    <xf numFmtId="0" fontId="33" fillId="0" borderId="0" xfId="50" applyFont="1" applyAlignment="1">
      <alignment horizontal="center" vertical="center" shrinkToFit="1"/>
    </xf>
    <xf numFmtId="38" fontId="33" fillId="0" borderId="0" xfId="55" applyFont="1" applyFill="1" applyBorder="1" applyAlignment="1">
      <alignment horizontal="center" vertical="center"/>
    </xf>
    <xf numFmtId="38" fontId="33" fillId="0" borderId="0" xfId="55" applyFont="1" applyFill="1" applyAlignment="1">
      <alignment horizontal="center" vertical="center"/>
    </xf>
    <xf numFmtId="38" fontId="34" fillId="0" borderId="0" xfId="55" applyFont="1" applyAlignment="1" applyProtection="1">
      <alignment horizontal="center" vertical="center" shrinkToFit="1"/>
      <protection locked="0"/>
    </xf>
    <xf numFmtId="38" fontId="34" fillId="0" borderId="0" xfId="55" applyFont="1" applyAlignment="1">
      <alignment horizontal="right" vertical="center" wrapText="1"/>
    </xf>
    <xf numFmtId="0" fontId="89" fillId="0" borderId="0" xfId="69" applyFont="1" applyAlignment="1">
      <alignment horizontal="center" vertical="center"/>
    </xf>
    <xf numFmtId="0" fontId="89" fillId="0" borderId="12" xfId="69" applyFont="1" applyBorder="1" applyAlignment="1">
      <alignment horizontal="center" vertical="center"/>
    </xf>
    <xf numFmtId="186" fontId="90" fillId="0" borderId="0" xfId="70" applyNumberFormat="1" applyFont="1" applyAlignment="1">
      <alignment horizontal="center" vertical="center"/>
    </xf>
    <xf numFmtId="186" fontId="90" fillId="0" borderId="12" xfId="70" applyNumberFormat="1" applyFont="1" applyBorder="1" applyAlignment="1">
      <alignment horizontal="center" vertical="center"/>
    </xf>
    <xf numFmtId="0" fontId="71" fillId="31" borderId="54" xfId="87" applyFont="1" applyFill="1" applyBorder="1" applyAlignment="1">
      <alignment horizontal="center" vertical="center" wrapText="1"/>
    </xf>
    <xf numFmtId="0" fontId="79" fillId="31" borderId="59" xfId="87" applyFont="1" applyFill="1" applyBorder="1" applyAlignment="1">
      <alignment horizontal="center" vertical="center" wrapText="1"/>
    </xf>
    <xf numFmtId="0" fontId="3" fillId="33" borderId="67" xfId="87" applyFont="1" applyFill="1" applyBorder="1" applyAlignment="1" applyProtection="1">
      <alignment horizontal="center" vertical="center"/>
      <protection locked="0"/>
    </xf>
    <xf numFmtId="0" fontId="11" fillId="33" borderId="68" xfId="87" applyFill="1" applyBorder="1" applyAlignment="1">
      <alignment horizontal="center" vertical="center"/>
    </xf>
    <xf numFmtId="0" fontId="3" fillId="0" borderId="0" xfId="87" applyFont="1" applyAlignment="1" applyProtection="1">
      <alignment vertical="center"/>
      <protection locked="0"/>
    </xf>
    <xf numFmtId="0" fontId="11" fillId="0" borderId="0" xfId="87" applyAlignment="1">
      <alignment vertical="center"/>
    </xf>
    <xf numFmtId="0" fontId="3" fillId="0" borderId="33" xfId="87" applyFont="1" applyBorder="1" applyAlignment="1">
      <alignment horizontal="center" vertical="center"/>
    </xf>
    <xf numFmtId="0" fontId="3" fillId="0" borderId="38" xfId="87" applyFont="1" applyBorder="1" applyAlignment="1">
      <alignment horizontal="center" vertical="center"/>
    </xf>
    <xf numFmtId="0" fontId="3" fillId="0" borderId="40" xfId="87" applyFont="1" applyBorder="1" applyAlignment="1">
      <alignment horizontal="center" vertical="center"/>
    </xf>
    <xf numFmtId="0" fontId="3" fillId="0" borderId="47" xfId="87" applyFont="1" applyBorder="1" applyAlignment="1">
      <alignment horizontal="center" vertical="center"/>
    </xf>
    <xf numFmtId="0" fontId="3" fillId="0" borderId="50" xfId="87" applyFont="1" applyBorder="1" applyAlignment="1">
      <alignment horizontal="center" vertical="center"/>
    </xf>
    <xf numFmtId="0" fontId="3" fillId="0" borderId="55" xfId="87" applyFont="1" applyBorder="1" applyAlignment="1">
      <alignment horizontal="center" vertical="center"/>
    </xf>
    <xf numFmtId="0" fontId="3" fillId="0" borderId="48" xfId="87" applyFont="1" applyBorder="1" applyAlignment="1">
      <alignment horizontal="center" vertical="center" wrapText="1"/>
    </xf>
    <xf numFmtId="0" fontId="11" fillId="0" borderId="51" xfId="87" applyBorder="1" applyAlignment="1">
      <alignment horizontal="center" vertical="center" wrapText="1"/>
    </xf>
    <xf numFmtId="0" fontId="11" fillId="0" borderId="56" xfId="87" applyBorder="1" applyAlignment="1">
      <alignment horizontal="center" vertical="center" wrapText="1"/>
    </xf>
    <xf numFmtId="0" fontId="3" fillId="0" borderId="35" xfId="87" applyFont="1" applyBorder="1" applyAlignment="1">
      <alignment horizontal="center" vertical="center"/>
    </xf>
    <xf numFmtId="0" fontId="11" fillId="0" borderId="36" xfId="87" applyBorder="1" applyAlignment="1">
      <alignment horizontal="center" vertical="center"/>
    </xf>
    <xf numFmtId="0" fontId="11" fillId="0" borderId="34" xfId="87" applyBorder="1" applyAlignment="1">
      <alignment horizontal="center" vertical="center"/>
    </xf>
    <xf numFmtId="0" fontId="78" fillId="30" borderId="52" xfId="87" applyFont="1" applyFill="1" applyBorder="1" applyAlignment="1" applyProtection="1">
      <alignment horizontal="center" vertical="center" wrapText="1"/>
      <protection locked="0"/>
    </xf>
    <xf numFmtId="0" fontId="78" fillId="0" borderId="57" xfId="87" applyFont="1" applyBorder="1" applyAlignment="1">
      <alignment horizontal="center" vertical="center" wrapText="1"/>
    </xf>
    <xf numFmtId="0" fontId="78" fillId="30" borderId="53" xfId="87" applyFont="1" applyFill="1" applyBorder="1" applyAlignment="1" applyProtection="1">
      <alignment horizontal="center" vertical="center" wrapText="1"/>
      <protection locked="0"/>
    </xf>
    <xf numFmtId="0" fontId="78" fillId="0" borderId="58" xfId="87" applyFont="1" applyBorder="1" applyAlignment="1">
      <alignment horizontal="center" vertical="center" wrapText="1"/>
    </xf>
    <xf numFmtId="0" fontId="78" fillId="0" borderId="53" xfId="87" applyFont="1" applyBorder="1" applyAlignment="1" applyProtection="1">
      <alignment horizontal="center" vertical="center" wrapText="1"/>
      <protection locked="0"/>
    </xf>
    <xf numFmtId="0" fontId="78" fillId="30" borderId="57" xfId="87" applyFont="1" applyFill="1" applyBorder="1" applyAlignment="1" applyProtection="1">
      <alignment horizontal="center" vertical="center" wrapText="1"/>
      <protection locked="0"/>
    </xf>
    <xf numFmtId="0" fontId="71" fillId="0" borderId="54" xfId="87" applyFont="1" applyBorder="1" applyAlignment="1">
      <alignment horizontal="center" vertical="center" wrapText="1"/>
    </xf>
    <xf numFmtId="0" fontId="79" fillId="0" borderId="80" xfId="87" applyFont="1" applyBorder="1" applyAlignment="1">
      <alignment horizontal="center" vertical="center" wrapText="1"/>
    </xf>
    <xf numFmtId="0" fontId="3" fillId="0" borderId="75" xfId="87" applyFont="1" applyBorder="1" applyAlignment="1">
      <alignment horizontal="center" vertical="center"/>
    </xf>
    <xf numFmtId="0" fontId="3" fillId="0" borderId="76" xfId="87" applyFont="1" applyBorder="1" applyAlignment="1">
      <alignment horizontal="center" vertical="center"/>
    </xf>
    <xf numFmtId="0" fontId="11" fillId="0" borderId="77" xfId="87" applyBorder="1" applyAlignment="1">
      <alignment horizontal="center" vertical="center" wrapText="1"/>
    </xf>
    <xf numFmtId="0" fontId="78" fillId="0" borderId="78" xfId="87" applyFont="1" applyBorder="1" applyAlignment="1">
      <alignment horizontal="center" vertical="center" wrapText="1"/>
    </xf>
    <xf numFmtId="0" fontId="78" fillId="0" borderId="79" xfId="87" applyFont="1" applyBorder="1" applyAlignment="1">
      <alignment horizontal="center" vertical="center" wrapText="1"/>
    </xf>
    <xf numFmtId="0" fontId="78" fillId="30" borderId="78" xfId="87" applyFont="1" applyFill="1" applyBorder="1" applyAlignment="1" applyProtection="1">
      <alignment horizontal="center" vertical="center" wrapText="1"/>
      <protection locked="0"/>
    </xf>
    <xf numFmtId="0" fontId="33" fillId="0" borderId="13" xfId="90" applyFont="1" applyBorder="1" applyAlignment="1">
      <alignment horizontal="center" vertical="center" shrinkToFit="1"/>
    </xf>
    <xf numFmtId="0" fontId="33" fillId="0" borderId="27" xfId="90" applyFont="1" applyBorder="1" applyAlignment="1">
      <alignment horizontal="center" vertical="center" shrinkToFit="1"/>
    </xf>
    <xf numFmtId="0" fontId="35" fillId="27" borderId="14" xfId="50" applyFont="1" applyFill="1" applyBorder="1" applyAlignment="1" applyProtection="1">
      <alignment horizontal="center" vertical="center"/>
      <protection locked="0"/>
    </xf>
    <xf numFmtId="0" fontId="35" fillId="27" borderId="2" xfId="50" applyFont="1" applyFill="1" applyBorder="1" applyAlignment="1" applyProtection="1">
      <alignment horizontal="center" vertical="center"/>
      <protection locked="0"/>
    </xf>
    <xf numFmtId="0" fontId="35" fillId="27" borderId="15" xfId="50" applyFont="1" applyFill="1" applyBorder="1" applyAlignment="1" applyProtection="1">
      <alignment horizontal="center" vertical="center"/>
      <protection locked="0"/>
    </xf>
    <xf numFmtId="0" fontId="35" fillId="0" borderId="14" xfId="50" applyFont="1" applyBorder="1" applyAlignment="1" applyProtection="1">
      <alignment horizontal="center" vertical="center"/>
      <protection locked="0"/>
    </xf>
    <xf numFmtId="0" fontId="35" fillId="0" borderId="15" xfId="50" applyFont="1" applyBorder="1" applyAlignment="1" applyProtection="1">
      <alignment horizontal="center" vertical="center"/>
      <protection locked="0"/>
    </xf>
    <xf numFmtId="0" fontId="35" fillId="0" borderId="14" xfId="50" applyFont="1" applyBorder="1" applyAlignment="1" applyProtection="1">
      <alignment horizontal="center" vertical="center" shrinkToFit="1"/>
      <protection locked="0"/>
    </xf>
    <xf numFmtId="0" fontId="35" fillId="0" borderId="15" xfId="50" applyFont="1" applyBorder="1" applyAlignment="1" applyProtection="1">
      <alignment horizontal="center" vertical="center" shrinkToFit="1"/>
      <protection locked="0"/>
    </xf>
    <xf numFmtId="0" fontId="35" fillId="26" borderId="14" xfId="50" applyFont="1" applyFill="1" applyBorder="1" applyAlignment="1" applyProtection="1">
      <alignment horizontal="center" vertical="center"/>
      <protection locked="0"/>
    </xf>
    <xf numFmtId="0" fontId="35" fillId="26" borderId="2" xfId="50" applyFont="1" applyFill="1" applyBorder="1" applyAlignment="1" applyProtection="1">
      <alignment horizontal="center" vertical="center"/>
      <protection locked="0"/>
    </xf>
    <xf numFmtId="0" fontId="35" fillId="26" borderId="15" xfId="50" applyFont="1" applyFill="1" applyBorder="1" applyAlignment="1" applyProtection="1">
      <alignment horizontal="center" vertical="center"/>
      <protection locked="0"/>
    </xf>
    <xf numFmtId="0" fontId="47" fillId="0" borderId="14" xfId="50" applyFont="1" applyBorder="1" applyAlignment="1" applyProtection="1">
      <alignment horizontal="left" vertical="center"/>
      <protection locked="0"/>
    </xf>
    <xf numFmtId="0" fontId="47" fillId="0" borderId="2" xfId="50" applyFont="1" applyBorder="1" applyAlignment="1" applyProtection="1">
      <alignment horizontal="left" vertical="center"/>
      <protection locked="0"/>
    </xf>
    <xf numFmtId="0" fontId="47" fillId="0" borderId="15" xfId="50" applyFont="1" applyBorder="1" applyAlignment="1" applyProtection="1">
      <alignment horizontal="left" vertical="center"/>
      <protection locked="0"/>
    </xf>
    <xf numFmtId="3" fontId="47" fillId="0" borderId="13" xfId="50" applyNumberFormat="1" applyFont="1" applyBorder="1" applyAlignment="1" applyProtection="1">
      <alignment horizontal="left" vertical="center"/>
      <protection locked="0"/>
    </xf>
    <xf numFmtId="38" fontId="0" fillId="0" borderId="17" xfId="67" applyFont="1" applyBorder="1" applyAlignment="1">
      <alignment horizontal="center" vertical="center"/>
    </xf>
    <xf numFmtId="38" fontId="0" fillId="0" borderId="22" xfId="67" applyFont="1" applyBorder="1" applyAlignment="1">
      <alignment horizontal="center" vertical="center"/>
    </xf>
    <xf numFmtId="0" fontId="35" fillId="24" borderId="14" xfId="50" applyFont="1" applyFill="1" applyBorder="1" applyAlignment="1" applyProtection="1">
      <alignment horizontal="center" vertical="center"/>
      <protection locked="0"/>
    </xf>
    <xf numFmtId="0" fontId="35" fillId="24" borderId="2" xfId="50" applyFont="1" applyFill="1" applyBorder="1" applyAlignment="1" applyProtection="1">
      <alignment horizontal="center" vertical="center"/>
      <protection locked="0"/>
    </xf>
    <xf numFmtId="0" fontId="35" fillId="24" borderId="15" xfId="50" applyFont="1" applyFill="1" applyBorder="1" applyAlignment="1" applyProtection="1">
      <alignment horizontal="center" vertical="center"/>
      <protection locked="0"/>
    </xf>
  </cellXfs>
  <cellStyles count="97">
    <cellStyle name="(#,###)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Calc Currency (0)" xfId="20" xr:uid="{00000000-0005-0000-0000-000013000000}"/>
    <cellStyle name="Comma [0] 2" xfId="78" xr:uid="{7B97A007-A078-4F0A-91A2-AC4C156EB9E5}"/>
    <cellStyle name="Comma [0] 3" xfId="88" xr:uid="{CA568185-B19A-4503-BCF7-E7D870743839}"/>
    <cellStyle name="entry" xfId="21" xr:uid="{00000000-0005-0000-0000-000018000000}"/>
    <cellStyle name="Header1" xfId="22" xr:uid="{00000000-0005-0000-0000-000019000000}"/>
    <cellStyle name="Header2" xfId="23" xr:uid="{00000000-0005-0000-0000-00001A000000}"/>
    <cellStyle name="Normal 2" xfId="77" xr:uid="{43DC108D-F72E-4867-9F61-5FD98AF0F941}"/>
    <cellStyle name="Normal 2 2" xfId="84" xr:uid="{AB52DBA8-C934-457F-8798-4E8491C3B721}"/>
    <cellStyle name="Normal 2 2 2" xfId="85" xr:uid="{7B24F8E2-47A5-453B-AD66-5D2989C2CB64}"/>
    <cellStyle name="Normal 3" xfId="80" xr:uid="{E0C68D83-9D6D-4D2B-9DA4-C05A3B84FB70}"/>
    <cellStyle name="Normal 4" xfId="87" xr:uid="{1940B5EB-A908-4E48-9C78-D4B2888BE258}"/>
    <cellStyle name="Percent 2" xfId="89" xr:uid="{3B5B51A1-1683-4547-B83D-B52536A9C1A7}"/>
    <cellStyle name="price" xfId="24" xr:uid="{00000000-0005-0000-0000-00001D000000}"/>
    <cellStyle name="revised" xfId="25" xr:uid="{00000000-0005-0000-0000-00001E000000}"/>
    <cellStyle name="section" xfId="26" xr:uid="{00000000-0005-0000-0000-00001F000000}"/>
    <cellStyle name="subhead" xfId="27" xr:uid="{00000000-0005-0000-0000-000020000000}"/>
    <cellStyle name="title" xfId="34" xr:uid="{00000000-0005-0000-0000-000021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チェック セル" xfId="35" builtinId="23" customBuiltin="1"/>
    <cellStyle name="どちらでもない" xfId="36" builtinId="28" customBuiltin="1"/>
    <cellStyle name="パーセント 2" xfId="73" xr:uid="{4EEBB16C-8913-4CC0-BF8A-EED5655ECE83}"/>
    <cellStyle name="パーセント 2 2" xfId="65" xr:uid="{D34B7944-9501-4C4C-B02B-25452392D53B}"/>
    <cellStyle name="パーセント 3" xfId="93" xr:uid="{1C368096-9DB7-4957-9EF1-CA6A5BCF975B}"/>
    <cellStyle name="パーセント 5" xfId="57" xr:uid="{E92EDED0-7791-4F8B-B58A-BBA994CFA993}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76" builtinId="6"/>
    <cellStyle name="桁区切り 13 2" xfId="86" xr:uid="{A56EF2C3-9717-4818-9256-A798C59993D3}"/>
    <cellStyle name="桁区切り 2" xfId="53" xr:uid="{00000000-0005-0000-0000-000032000000}"/>
    <cellStyle name="桁区切り 2 2" xfId="55" xr:uid="{D3B51F72-C8C1-4D7C-BEA0-7BC7D9DFF92C}"/>
    <cellStyle name="桁区切り 3" xfId="92" xr:uid="{68E9E693-2560-4A3F-8DFE-914B6E0794CA}"/>
    <cellStyle name="桁区切り 3 2 2" xfId="67" xr:uid="{5D64638E-476D-483A-83EB-F8020361054F}"/>
    <cellStyle name="桁区切り 4" xfId="75" xr:uid="{6F8EB8BC-0D7D-4FB2-BD72-9B2D8E03EFAE}"/>
    <cellStyle name="桁区切り 5" xfId="71" xr:uid="{A3E1BAB5-AAA8-45E2-936A-AD8B1D42BA20}"/>
    <cellStyle name="桁区切り 7" xfId="96" xr:uid="{17570037-BB68-442B-BE71-FD7D090B2CB3}"/>
    <cellStyle name="桁区切り 7 2" xfId="66" xr:uid="{80B95B08-985B-489E-8E03-512B30F861B8}"/>
    <cellStyle name="桁区切り 8" xfId="60" xr:uid="{F82D2F61-263D-404B-9774-2439679FAD0B}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標準 18" xfId="79" xr:uid="{AD8CAFB1-3398-4D49-850B-A364228385CC}"/>
    <cellStyle name="標準 2" xfId="50" xr:uid="{00000000-0005-0000-0000-00003C000000}"/>
    <cellStyle name="標準 2 3" xfId="83" xr:uid="{641D805D-C259-49A9-8AFD-4F8FD6B21EC5}"/>
    <cellStyle name="標準 20" xfId="94" xr:uid="{A416118A-0879-4F24-B63F-DB4B58397F2F}"/>
    <cellStyle name="標準 3" xfId="54" xr:uid="{DBC96429-28F0-4169-9F5A-DDE26AAE5295}"/>
    <cellStyle name="標準 3 2" xfId="62" xr:uid="{E8116E2E-11B6-4A4F-AAC0-11E51205DA36}"/>
    <cellStyle name="標準 3 3" xfId="81" xr:uid="{6E7A93DD-E28B-4539-B0CA-3A19D6FEA611}"/>
    <cellStyle name="標準 3 4" xfId="95" xr:uid="{10A28227-8B7A-4373-95C0-89F68DA86578}"/>
    <cellStyle name="標準 4" xfId="58" xr:uid="{90817B78-F5DB-49E4-8D18-8A4E70F46C45}"/>
    <cellStyle name="標準 4 2" xfId="69" xr:uid="{48316C22-8E2A-444A-92C9-6A3A715C756B}"/>
    <cellStyle name="標準 4 2 2" xfId="90" xr:uid="{94BB56D1-5170-43A3-B7F8-4E2B10A3A965}"/>
    <cellStyle name="標準 5" xfId="91" xr:uid="{3E941C48-554B-486D-AF2E-0CAB4DF7F66C}"/>
    <cellStyle name="標準 5 2" xfId="61" xr:uid="{B121A100-3393-40A1-B016-DDD8AF5CAF9D}"/>
    <cellStyle name="標準 7" xfId="82" xr:uid="{8E3ACE2E-533C-433F-9B0C-EDA2A1036097}"/>
    <cellStyle name="標準_1.設計書（建築）" xfId="68" xr:uid="{3F52DF6A-494A-4D23-B512-CE90CE0F144B}"/>
    <cellStyle name="標準_Book6" xfId="64" xr:uid="{984AB112-0579-4575-8506-AB3D73CEBAA3}"/>
    <cellStyle name="標準_県内訳書（原本）-09" xfId="70" xr:uid="{6F330DD1-8A66-4505-8C8B-AF63218BCE6C}"/>
    <cellStyle name="標準_見積比較表" xfId="74" xr:uid="{12C10BF0-E21F-4268-A0CB-2B20DF76AF74}"/>
    <cellStyle name="標準_最新0325-南部町給食-設計書（分離）" xfId="59" xr:uid="{4DE4C621-952E-4023-9787-454E7F0C1AE3}"/>
    <cellStyle name="標準_設計書表紙、共通費" xfId="72" xr:uid="{009C5C80-F758-4498-ACA8-BD6C3344B8B7}"/>
    <cellStyle name="標準_木ノ下小改修概算15-9-9.xls" xfId="56" xr:uid="{5A4AA321-0102-4DA8-8384-385E4B10A834}"/>
    <cellStyle name="標準_野辺地高耐震" xfId="63" xr:uid="{3543E529-4BFB-46A9-BB9E-58CDA9AAFF31}"/>
    <cellStyle name="未定義" xfId="51" xr:uid="{00000000-0005-0000-0000-00003F000000}"/>
    <cellStyle name="良い" xfId="52" builtinId="26" customBuiltin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FF"/>
      <color rgb="FF0000FF"/>
      <color rgb="FFFF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l\f\&#21442;&#32771;&#36039;&#26009;\&#31309;&#31639;\&#21336;&#20385;&#34920;&#652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-ｶ-ﾘｽﾄ"/>
      <sheetName val="メーカー見積比較表1"/>
      <sheetName val="公共工事設計労務単価   "/>
      <sheetName val="優先順位"/>
      <sheetName val="搬基準単 "/>
      <sheetName val="機 器 搬 入 据 付  総 合 調 整 費    "/>
      <sheetName val="ｺﾝｸﾘｰﾄ"/>
      <sheetName val="冷水、冷却水（溶接接合）"/>
      <sheetName val="冷水、冷却水、排気管（ねじ接合）"/>
      <sheetName val="排水（ねじ接合）"/>
      <sheetName val="給水（ねじ接合）"/>
      <sheetName val="排気管（ねじ接合）"/>
      <sheetName val="排気管（溶接接合）"/>
      <sheetName val="配管撤去  冷水・冷却水・エアー抜管      "/>
      <sheetName val="配管撤去  排水管      "/>
      <sheetName val="保温撤去  配管・弁類      "/>
      <sheetName val="防振継手撤去   "/>
      <sheetName val="弁類撤去  給水・排水・冷水・冷却水 "/>
      <sheetName val="Sheet2"/>
      <sheetName val="Sheet3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0E8B-4C9E-42F2-B92F-4895F788D212}">
  <sheetPr>
    <tabColor rgb="FFFFC000"/>
    <pageSetUpPr fitToPage="1"/>
  </sheetPr>
  <dimension ref="A1:O26"/>
  <sheetViews>
    <sheetView tabSelected="1" workbookViewId="0">
      <selection activeCell="A6" sqref="A6:O7"/>
    </sheetView>
  </sheetViews>
  <sheetFormatPr defaultColWidth="9.125" defaultRowHeight="21.95" customHeight="1"/>
  <cols>
    <col min="1" max="4" width="9.125" style="271" customWidth="1"/>
    <col min="5" max="5" width="9.125" style="273" customWidth="1"/>
    <col min="6" max="16384" width="9.125" style="271"/>
  </cols>
  <sheetData>
    <row r="1" spans="1:15" ht="21.95" customHeight="1">
      <c r="A1" s="267"/>
      <c r="B1" s="268"/>
      <c r="C1" s="268"/>
      <c r="D1" s="268"/>
      <c r="E1" s="269"/>
      <c r="F1" s="268"/>
      <c r="G1" s="268"/>
      <c r="H1" s="268"/>
      <c r="I1" s="268"/>
      <c r="J1" s="268"/>
      <c r="K1" s="268"/>
      <c r="L1" s="268"/>
      <c r="M1" s="268"/>
      <c r="N1" s="268"/>
      <c r="O1" s="270"/>
    </row>
    <row r="2" spans="1:15" ht="21.95" customHeight="1">
      <c r="A2" s="272"/>
      <c r="N2" s="274" t="s">
        <v>0</v>
      </c>
      <c r="O2" s="275"/>
    </row>
    <row r="3" spans="1:15" ht="21.95" customHeight="1">
      <c r="A3" s="272"/>
      <c r="O3" s="275"/>
    </row>
    <row r="4" spans="1:15" ht="21.95" customHeight="1">
      <c r="A4" s="272"/>
      <c r="O4" s="275"/>
    </row>
    <row r="5" spans="1:15" ht="21.95" customHeight="1">
      <c r="A5" s="272"/>
      <c r="B5" s="276"/>
      <c r="C5" s="276"/>
      <c r="D5" s="276"/>
      <c r="E5" s="277"/>
      <c r="F5" s="278"/>
      <c r="G5" s="278"/>
      <c r="H5" s="278"/>
      <c r="I5" s="278"/>
      <c r="J5" s="278"/>
      <c r="K5" s="278"/>
      <c r="L5" s="278"/>
      <c r="M5" s="278"/>
      <c r="N5" s="278"/>
      <c r="O5" s="279"/>
    </row>
    <row r="6" spans="1:15" ht="21.95" customHeight="1">
      <c r="A6" s="657" t="str">
        <f>経費!C4</f>
        <v>地方独立行政法人青森県産業技術センター りんご研究所改築機械設備工事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9"/>
    </row>
    <row r="7" spans="1:15" ht="21.95" customHeight="1">
      <c r="A7" s="660"/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9"/>
    </row>
    <row r="8" spans="1:15" ht="21.95" customHeight="1">
      <c r="A8" s="280"/>
      <c r="B8" s="281"/>
      <c r="C8" s="281"/>
      <c r="D8" s="281"/>
      <c r="E8" s="281"/>
      <c r="F8" s="281"/>
      <c r="G8" s="281"/>
      <c r="H8" s="282"/>
      <c r="I8" s="281"/>
      <c r="J8" s="281"/>
      <c r="K8" s="281"/>
      <c r="L8" s="281"/>
      <c r="M8" s="281"/>
      <c r="N8" s="281"/>
      <c r="O8" s="283"/>
    </row>
    <row r="9" spans="1:15" ht="21.95" customHeight="1">
      <c r="A9" s="280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3"/>
    </row>
    <row r="10" spans="1:15" ht="21.95" customHeight="1">
      <c r="A10" s="660" t="s">
        <v>1</v>
      </c>
      <c r="B10" s="658"/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9"/>
    </row>
    <row r="11" spans="1:15" ht="21.95" customHeight="1">
      <c r="A11" s="660"/>
      <c r="B11" s="658"/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9"/>
    </row>
    <row r="12" spans="1:15" ht="21.95" customHeight="1">
      <c r="A12" s="284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85"/>
    </row>
    <row r="13" spans="1:15" ht="21.95" customHeight="1">
      <c r="A13" s="284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85"/>
    </row>
    <row r="14" spans="1:15" ht="21.95" customHeight="1">
      <c r="A14" s="284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85"/>
    </row>
    <row r="15" spans="1:15" ht="21.95" customHeight="1">
      <c r="A15" s="284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85"/>
    </row>
    <row r="16" spans="1:15" ht="21.95" customHeight="1">
      <c r="A16" s="284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85"/>
    </row>
    <row r="17" spans="1:15" ht="21.95" customHeight="1">
      <c r="A17" s="284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85"/>
    </row>
    <row r="18" spans="1:15" ht="21.95" customHeight="1">
      <c r="A18" s="284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85"/>
    </row>
    <row r="19" spans="1:15" ht="21.95" customHeight="1">
      <c r="A19" s="284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85"/>
    </row>
    <row r="20" spans="1:15" ht="21.95" customHeight="1">
      <c r="A20" s="661" t="str">
        <f>'経費（一括）建築'!C5</f>
        <v>青森県黒石市</v>
      </c>
      <c r="B20" s="662"/>
      <c r="C20" s="662"/>
      <c r="D20" s="662"/>
      <c r="E20" s="662"/>
      <c r="F20" s="662"/>
      <c r="G20" s="662"/>
      <c r="H20" s="662"/>
      <c r="I20" s="662"/>
      <c r="J20" s="662"/>
      <c r="K20" s="662"/>
      <c r="L20" s="662"/>
      <c r="M20" s="662"/>
      <c r="N20" s="662"/>
      <c r="O20" s="663"/>
    </row>
    <row r="21" spans="1:15" ht="21.95" customHeight="1">
      <c r="A21" s="661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3"/>
    </row>
    <row r="22" spans="1:15" ht="21.95" customHeight="1">
      <c r="A22" s="661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3"/>
    </row>
    <row r="23" spans="1:15" s="286" customFormat="1" ht="21.95" customHeight="1">
      <c r="A23" s="661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3"/>
    </row>
    <row r="24" spans="1:15" s="286" customFormat="1" ht="21.95" customHeight="1">
      <c r="A24" s="664"/>
      <c r="B24" s="665"/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6"/>
    </row>
    <row r="25" spans="1:15" s="286" customFormat="1" ht="21.95" customHeight="1">
      <c r="A25" s="664"/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6"/>
    </row>
    <row r="26" spans="1:15" s="286" customFormat="1" ht="21.95" customHeight="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9"/>
    </row>
  </sheetData>
  <mergeCells count="5">
    <mergeCell ref="A6:O7"/>
    <mergeCell ref="A10:O11"/>
    <mergeCell ref="A20:O21"/>
    <mergeCell ref="A22:O23"/>
    <mergeCell ref="A24:O25"/>
  </mergeCells>
  <phoneticPr fontId="4"/>
  <printOptions horizontalCentered="1" gridLinesSet="0"/>
  <pageMargins left="0.19685039370078741" right="0.19685039370078741" top="0.74803149606299213" bottom="0.47244094488188981" header="0.51181102362204722" footer="0.51181102362204722"/>
  <pageSetup paperSize="9" scale="98" orientation="landscape" horizontalDpi="4294967292" r:id="rId1"/>
  <headerFooter alignWithMargins="0"/>
  <rowBreaks count="1" manualBreakCount="1">
    <brk id="27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7CA2-B4CA-437F-BC2E-2A6D0E25BE9B}">
  <sheetPr>
    <tabColor theme="1"/>
  </sheetPr>
  <dimension ref="A2:H56"/>
  <sheetViews>
    <sheetView workbookViewId="0"/>
  </sheetViews>
  <sheetFormatPr defaultColWidth="7.875" defaultRowHeight="15" customHeight="1"/>
  <cols>
    <col min="1" max="1" width="6.625" style="364" customWidth="1"/>
    <col min="2" max="2" width="18.125" style="361" customWidth="1"/>
    <col min="3" max="3" width="16.375" style="361" customWidth="1"/>
    <col min="4" max="4" width="9.375" style="361" customWidth="1"/>
    <col min="5" max="5" width="19.875" style="362" customWidth="1"/>
    <col min="6" max="6" width="9.375" style="363" customWidth="1"/>
    <col min="7" max="8" width="9.375" style="361" customWidth="1"/>
    <col min="9" max="16384" width="7.875" style="361"/>
  </cols>
  <sheetData>
    <row r="2" spans="1:8" ht="15" customHeight="1">
      <c r="A2" s="360" t="s">
        <v>3063</v>
      </c>
      <c r="B2" s="360" t="s">
        <v>3064</v>
      </c>
    </row>
    <row r="4" spans="1:8" ht="15" customHeight="1">
      <c r="A4" s="364" t="s">
        <v>3065</v>
      </c>
    </row>
    <row r="5" spans="1:8" ht="15" customHeight="1">
      <c r="D5" s="365"/>
    </row>
    <row r="6" spans="1:8" ht="15" customHeight="1">
      <c r="A6" s="752" t="s">
        <v>3066</v>
      </c>
      <c r="B6" s="753"/>
      <c r="C6" s="753"/>
      <c r="D6" s="366" t="s">
        <v>3067</v>
      </c>
      <c r="E6" s="367" t="s">
        <v>3037</v>
      </c>
      <c r="F6" s="368"/>
      <c r="G6" s="369"/>
      <c r="H6" s="369"/>
    </row>
    <row r="7" spans="1:8" ht="15" customHeight="1">
      <c r="A7" s="370"/>
      <c r="B7" s="371"/>
      <c r="C7" s="371"/>
      <c r="D7" s="372"/>
      <c r="E7" s="373"/>
      <c r="F7" s="368"/>
      <c r="G7" s="369"/>
      <c r="H7" s="369"/>
    </row>
    <row r="8" spans="1:8" ht="15" customHeight="1">
      <c r="A8" s="374" t="s">
        <v>3068</v>
      </c>
      <c r="B8" s="375"/>
      <c r="C8" s="376"/>
      <c r="D8" s="377">
        <v>0.38</v>
      </c>
      <c r="E8" s="378"/>
      <c r="F8" s="368"/>
      <c r="G8" s="369"/>
      <c r="H8" s="369"/>
    </row>
    <row r="9" spans="1:8" ht="15" customHeight="1">
      <c r="A9" s="374" t="s">
        <v>3069</v>
      </c>
      <c r="B9" s="375"/>
      <c r="C9" s="375"/>
      <c r="D9" s="377">
        <v>0.45</v>
      </c>
      <c r="E9" s="378"/>
      <c r="F9" s="368"/>
      <c r="G9" s="369"/>
      <c r="H9" s="369"/>
    </row>
    <row r="10" spans="1:8" ht="15" customHeight="1">
      <c r="A10" s="374" t="s">
        <v>3070</v>
      </c>
      <c r="B10" s="375"/>
      <c r="C10" s="375"/>
      <c r="D10" s="377">
        <v>0.5</v>
      </c>
      <c r="E10" s="378"/>
      <c r="F10" s="368"/>
      <c r="G10" s="369"/>
      <c r="H10" s="369"/>
    </row>
    <row r="11" spans="1:8" ht="15" customHeight="1">
      <c r="A11" s="374" t="s">
        <v>3071</v>
      </c>
      <c r="B11" s="375"/>
      <c r="C11" s="375"/>
      <c r="D11" s="377">
        <v>0.5</v>
      </c>
      <c r="E11" s="378"/>
      <c r="F11" s="368"/>
      <c r="G11" s="369"/>
      <c r="H11" s="369"/>
    </row>
    <row r="12" spans="1:8" ht="15" customHeight="1">
      <c r="A12" s="374" t="s">
        <v>3072</v>
      </c>
      <c r="B12" s="375"/>
      <c r="C12" s="375"/>
      <c r="D12" s="377">
        <v>0.46</v>
      </c>
      <c r="E12" s="378"/>
      <c r="F12" s="368"/>
      <c r="G12" s="369"/>
      <c r="H12" s="369"/>
    </row>
    <row r="13" spans="1:8" ht="15" customHeight="1">
      <c r="A13" s="374" t="s">
        <v>3073</v>
      </c>
      <c r="B13" s="375"/>
      <c r="C13" s="375"/>
      <c r="D13" s="377">
        <v>0.36</v>
      </c>
      <c r="E13" s="378"/>
      <c r="F13" s="368"/>
      <c r="G13" s="369"/>
      <c r="H13" s="369"/>
    </row>
    <row r="14" spans="1:8" ht="15" customHeight="1">
      <c r="A14" s="374" t="s">
        <v>3074</v>
      </c>
      <c r="B14" s="375"/>
      <c r="C14" s="375"/>
      <c r="D14" s="377">
        <v>0.36</v>
      </c>
      <c r="E14" s="378"/>
      <c r="F14" s="368"/>
      <c r="G14" s="369"/>
      <c r="H14" s="369"/>
    </row>
    <row r="15" spans="1:8" ht="15" customHeight="1">
      <c r="A15" s="374" t="s">
        <v>3075</v>
      </c>
      <c r="B15" s="375"/>
      <c r="C15" s="375"/>
      <c r="D15" s="377">
        <v>0.5</v>
      </c>
      <c r="E15" s="378"/>
      <c r="F15" s="368"/>
      <c r="G15" s="369"/>
      <c r="H15" s="369"/>
    </row>
    <row r="16" spans="1:8" ht="15" customHeight="1">
      <c r="A16" s="374" t="s">
        <v>3076</v>
      </c>
      <c r="B16" s="375"/>
      <c r="C16" s="375"/>
      <c r="D16" s="377">
        <v>0.52</v>
      </c>
      <c r="E16" s="378"/>
      <c r="F16" s="368"/>
      <c r="G16" s="369"/>
      <c r="H16" s="369"/>
    </row>
    <row r="17" spans="1:8" ht="15" customHeight="1">
      <c r="A17" s="374" t="s">
        <v>3077</v>
      </c>
      <c r="B17" s="375"/>
      <c r="C17" s="375"/>
      <c r="D17" s="377">
        <v>0.52</v>
      </c>
      <c r="E17" s="378"/>
      <c r="F17" s="368"/>
      <c r="G17" s="369"/>
      <c r="H17" s="369"/>
    </row>
    <row r="18" spans="1:8" ht="15" customHeight="1">
      <c r="A18" s="374" t="s">
        <v>3078</v>
      </c>
      <c r="B18" s="375"/>
      <c r="C18" s="375"/>
      <c r="D18" s="377">
        <v>0.8</v>
      </c>
      <c r="E18" s="378"/>
      <c r="F18" s="368"/>
      <c r="G18" s="369"/>
      <c r="H18" s="369"/>
    </row>
    <row r="19" spans="1:8" ht="15" customHeight="1">
      <c r="A19" s="374" t="s">
        <v>3079</v>
      </c>
      <c r="B19" s="375"/>
      <c r="C19" s="375"/>
      <c r="D19" s="377">
        <v>0.8</v>
      </c>
      <c r="E19" s="378"/>
      <c r="F19" s="368"/>
      <c r="G19" s="369"/>
      <c r="H19" s="369"/>
    </row>
    <row r="20" spans="1:8" ht="15" customHeight="1">
      <c r="A20" s="374" t="s">
        <v>3080</v>
      </c>
      <c r="B20" s="375"/>
      <c r="C20" s="375"/>
      <c r="D20" s="377">
        <v>0.52</v>
      </c>
      <c r="E20" s="378"/>
      <c r="F20" s="368"/>
      <c r="G20" s="369"/>
      <c r="H20" s="369"/>
    </row>
    <row r="21" spans="1:8" ht="15" customHeight="1">
      <c r="A21" s="374" t="s">
        <v>3081</v>
      </c>
      <c r="B21" s="375"/>
      <c r="C21" s="375"/>
      <c r="D21" s="377">
        <v>0.3</v>
      </c>
      <c r="E21" s="378"/>
      <c r="F21" s="368"/>
      <c r="G21" s="369"/>
      <c r="H21" s="369"/>
    </row>
    <row r="22" spans="1:8" ht="15" customHeight="1">
      <c r="A22" s="374" t="s">
        <v>3082</v>
      </c>
      <c r="B22" s="379"/>
      <c r="C22" s="375"/>
      <c r="D22" s="377">
        <v>0.39</v>
      </c>
      <c r="E22" s="378"/>
      <c r="F22" s="368"/>
      <c r="G22" s="369"/>
      <c r="H22" s="369"/>
    </row>
    <row r="23" spans="1:8" ht="15" customHeight="1">
      <c r="A23" s="374" t="s">
        <v>3083</v>
      </c>
      <c r="B23" s="375"/>
      <c r="C23" s="375"/>
      <c r="D23" s="377">
        <v>0.45</v>
      </c>
      <c r="E23" s="378"/>
      <c r="F23" s="368"/>
      <c r="G23" s="369"/>
      <c r="H23" s="369"/>
    </row>
    <row r="24" spans="1:8" ht="15" customHeight="1">
      <c r="A24" s="374" t="s">
        <v>3084</v>
      </c>
      <c r="B24" s="379"/>
      <c r="C24" s="375"/>
      <c r="D24" s="377">
        <v>0.39</v>
      </c>
      <c r="E24" s="378"/>
      <c r="F24" s="368"/>
      <c r="G24" s="369"/>
      <c r="H24" s="369"/>
    </row>
    <row r="25" spans="1:8" ht="15" customHeight="1">
      <c r="A25" s="374" t="s">
        <v>3085</v>
      </c>
      <c r="B25" s="375"/>
      <c r="C25" s="375"/>
      <c r="D25" s="377">
        <v>0.5</v>
      </c>
      <c r="E25" s="378"/>
      <c r="F25" s="368"/>
      <c r="G25" s="369"/>
      <c r="H25" s="369"/>
    </row>
    <row r="26" spans="1:8" ht="15" customHeight="1">
      <c r="A26" s="374" t="s">
        <v>3086</v>
      </c>
      <c r="B26" s="375"/>
      <c r="C26" s="375"/>
      <c r="D26" s="377">
        <v>0.62</v>
      </c>
      <c r="E26" s="378"/>
      <c r="F26" s="368"/>
      <c r="G26" s="369"/>
      <c r="H26" s="369"/>
    </row>
    <row r="27" spans="1:8" ht="15" customHeight="1">
      <c r="A27" s="374" t="s">
        <v>3087</v>
      </c>
      <c r="B27" s="375"/>
      <c r="C27" s="375"/>
      <c r="D27" s="377">
        <v>0.5</v>
      </c>
      <c r="E27" s="378"/>
      <c r="F27" s="368"/>
      <c r="G27" s="369"/>
      <c r="H27" s="369"/>
    </row>
    <row r="28" spans="1:8" ht="15" customHeight="1">
      <c r="A28" s="374" t="s">
        <v>3088</v>
      </c>
      <c r="B28" s="375"/>
      <c r="C28" s="375"/>
      <c r="D28" s="377">
        <v>0.8</v>
      </c>
      <c r="E28" s="378"/>
      <c r="F28" s="368"/>
      <c r="G28" s="369"/>
      <c r="H28" s="369"/>
    </row>
    <row r="29" spans="1:8" ht="15" customHeight="1">
      <c r="A29" s="374" t="s">
        <v>3089</v>
      </c>
      <c r="B29" s="375"/>
      <c r="C29" s="375"/>
      <c r="D29" s="380">
        <v>0.8</v>
      </c>
      <c r="E29" s="378"/>
      <c r="F29" s="368"/>
      <c r="G29" s="369"/>
      <c r="H29" s="369"/>
    </row>
    <row r="30" spans="1:8" ht="15" customHeight="1">
      <c r="A30" s="374" t="s">
        <v>3090</v>
      </c>
      <c r="B30" s="375"/>
      <c r="C30" s="375"/>
      <c r="D30" s="377">
        <v>0.8</v>
      </c>
      <c r="E30" s="378"/>
      <c r="F30" s="368"/>
      <c r="G30" s="369"/>
      <c r="H30" s="369"/>
    </row>
    <row r="31" spans="1:8" ht="15" customHeight="1">
      <c r="A31" s="374" t="s">
        <v>3091</v>
      </c>
      <c r="B31" s="375"/>
      <c r="C31" s="375"/>
      <c r="D31" s="377">
        <v>0.28999999999999998</v>
      </c>
      <c r="E31" s="378"/>
      <c r="F31" s="368"/>
      <c r="G31" s="369"/>
      <c r="H31" s="369"/>
    </row>
    <row r="32" spans="1:8" ht="15" customHeight="1">
      <c r="A32" s="374" t="s">
        <v>3092</v>
      </c>
      <c r="B32" s="375"/>
      <c r="C32" s="375"/>
      <c r="D32" s="377">
        <v>0.8</v>
      </c>
      <c r="E32" s="378"/>
      <c r="F32" s="368"/>
      <c r="G32" s="369"/>
      <c r="H32" s="369"/>
    </row>
    <row r="33" spans="1:8" ht="15" customHeight="1">
      <c r="A33" s="374" t="s">
        <v>3093</v>
      </c>
      <c r="B33" s="375"/>
      <c r="C33" s="375"/>
      <c r="D33" s="377">
        <v>0.48</v>
      </c>
      <c r="E33" s="378"/>
      <c r="F33" s="368"/>
      <c r="G33" s="369"/>
      <c r="H33" s="369"/>
    </row>
    <row r="34" spans="1:8" ht="15" customHeight="1">
      <c r="A34" s="374" t="s">
        <v>3094</v>
      </c>
      <c r="B34" s="375"/>
      <c r="C34" s="375"/>
      <c r="D34" s="377">
        <v>0.8</v>
      </c>
      <c r="E34" s="378"/>
      <c r="F34" s="368"/>
      <c r="G34" s="369"/>
      <c r="H34" s="369"/>
    </row>
    <row r="35" spans="1:8" ht="15" customHeight="1">
      <c r="A35" s="374" t="s">
        <v>3095</v>
      </c>
      <c r="B35" s="375"/>
      <c r="C35" s="375"/>
      <c r="D35" s="377">
        <v>0.5</v>
      </c>
      <c r="E35" s="378"/>
      <c r="F35" s="368"/>
      <c r="G35" s="369"/>
      <c r="H35" s="369"/>
    </row>
    <row r="36" spans="1:8" ht="15" customHeight="1">
      <c r="A36" s="374" t="s">
        <v>3096</v>
      </c>
      <c r="B36" s="375"/>
      <c r="C36" s="375"/>
      <c r="D36" s="377">
        <v>0.8</v>
      </c>
      <c r="E36" s="378"/>
      <c r="F36" s="368"/>
      <c r="G36" s="369"/>
      <c r="H36" s="369"/>
    </row>
    <row r="37" spans="1:8" ht="15" customHeight="1">
      <c r="A37" s="374" t="s">
        <v>3097</v>
      </c>
      <c r="B37" s="375"/>
      <c r="C37" s="375"/>
      <c r="D37" s="377">
        <v>0.46</v>
      </c>
      <c r="E37" s="378"/>
      <c r="F37" s="368"/>
      <c r="G37" s="369"/>
      <c r="H37" s="369"/>
    </row>
    <row r="38" spans="1:8" ht="15" customHeight="1">
      <c r="A38" s="374" t="s">
        <v>3098</v>
      </c>
      <c r="B38" s="375"/>
      <c r="C38" s="375" t="s">
        <v>3099</v>
      </c>
      <c r="D38" s="377">
        <v>0.4</v>
      </c>
      <c r="E38" s="378"/>
      <c r="F38" s="368"/>
      <c r="G38" s="369"/>
      <c r="H38" s="369"/>
    </row>
    <row r="39" spans="1:8" ht="15" customHeight="1">
      <c r="A39" s="374" t="s">
        <v>3100</v>
      </c>
      <c r="B39" s="375"/>
      <c r="C39" s="375" t="s">
        <v>3101</v>
      </c>
      <c r="D39" s="377">
        <v>0.4</v>
      </c>
      <c r="E39" s="378"/>
      <c r="F39" s="368"/>
      <c r="G39" s="369"/>
      <c r="H39" s="369"/>
    </row>
    <row r="40" spans="1:8" ht="15" customHeight="1">
      <c r="A40" s="374" t="s">
        <v>3100</v>
      </c>
      <c r="B40" s="375"/>
      <c r="C40" s="375" t="s">
        <v>3102</v>
      </c>
      <c r="D40" s="377">
        <v>0.4</v>
      </c>
      <c r="E40" s="378"/>
      <c r="F40" s="368"/>
      <c r="G40" s="369"/>
      <c r="H40" s="369"/>
    </row>
    <row r="41" spans="1:8" ht="15" customHeight="1">
      <c r="A41" s="374" t="s">
        <v>3100</v>
      </c>
      <c r="B41" s="375"/>
      <c r="C41" s="375" t="s">
        <v>3103</v>
      </c>
      <c r="D41" s="377">
        <v>0.8</v>
      </c>
      <c r="E41" s="378"/>
      <c r="F41" s="368"/>
      <c r="G41" s="369"/>
      <c r="H41" s="369"/>
    </row>
    <row r="42" spans="1:8" ht="15" customHeight="1">
      <c r="A42" s="374" t="s">
        <v>3100</v>
      </c>
      <c r="B42" s="375"/>
      <c r="C42" s="375" t="s">
        <v>3104</v>
      </c>
      <c r="D42" s="377">
        <v>0.8</v>
      </c>
      <c r="E42" s="378"/>
      <c r="F42" s="368"/>
      <c r="G42" s="369"/>
      <c r="H42" s="369"/>
    </row>
    <row r="43" spans="1:8" ht="15" customHeight="1">
      <c r="A43" s="374" t="s">
        <v>3105</v>
      </c>
      <c r="B43" s="375"/>
      <c r="C43" s="375"/>
      <c r="D43" s="377">
        <v>1</v>
      </c>
      <c r="E43" s="378"/>
      <c r="F43" s="368"/>
      <c r="G43" s="369"/>
      <c r="H43" s="369"/>
    </row>
    <row r="44" spans="1:8" ht="15" customHeight="1">
      <c r="A44" s="374"/>
      <c r="B44" s="375"/>
      <c r="C44" s="375"/>
      <c r="D44" s="377"/>
      <c r="E44" s="378"/>
      <c r="F44" s="368"/>
      <c r="G44" s="369"/>
      <c r="H44" s="369"/>
    </row>
    <row r="45" spans="1:8" ht="15" customHeight="1">
      <c r="A45" s="374"/>
      <c r="B45" s="375"/>
      <c r="C45" s="375"/>
      <c r="D45" s="377"/>
      <c r="E45" s="378"/>
      <c r="F45" s="368"/>
      <c r="G45" s="369"/>
      <c r="H45" s="369"/>
    </row>
    <row r="46" spans="1:8" ht="15" customHeight="1">
      <c r="A46" s="374"/>
      <c r="B46" s="375"/>
      <c r="C46" s="375"/>
      <c r="D46" s="377"/>
      <c r="E46" s="378"/>
      <c r="F46" s="368"/>
      <c r="G46" s="369"/>
      <c r="H46" s="369"/>
    </row>
    <row r="47" spans="1:8" ht="15" customHeight="1">
      <c r="A47" s="374"/>
      <c r="B47" s="375"/>
      <c r="C47" s="375"/>
      <c r="D47" s="377"/>
      <c r="E47" s="378"/>
      <c r="F47" s="368"/>
      <c r="G47" s="369"/>
      <c r="H47" s="369"/>
    </row>
    <row r="48" spans="1:8" ht="15" customHeight="1">
      <c r="A48" s="374"/>
      <c r="B48" s="375"/>
      <c r="C48" s="375"/>
      <c r="D48" s="377"/>
      <c r="E48" s="378"/>
      <c r="F48" s="368"/>
      <c r="G48" s="369"/>
      <c r="H48" s="369"/>
    </row>
    <row r="49" spans="1:8" ht="15" customHeight="1">
      <c r="A49" s="374"/>
      <c r="B49" s="375"/>
      <c r="C49" s="375"/>
      <c r="D49" s="377"/>
      <c r="E49" s="378"/>
      <c r="F49" s="368"/>
      <c r="G49" s="369"/>
      <c r="H49" s="369"/>
    </row>
    <row r="50" spans="1:8" ht="15" customHeight="1">
      <c r="A50" s="374"/>
      <c r="B50" s="375"/>
      <c r="C50" s="375"/>
      <c r="D50" s="377"/>
      <c r="E50" s="378"/>
      <c r="F50" s="368"/>
      <c r="G50" s="369"/>
      <c r="H50" s="369"/>
    </row>
    <row r="51" spans="1:8" ht="15" customHeight="1">
      <c r="A51" s="374"/>
      <c r="B51" s="375"/>
      <c r="C51" s="375"/>
      <c r="D51" s="377"/>
      <c r="E51" s="378"/>
      <c r="F51" s="368"/>
      <c r="G51" s="369"/>
      <c r="H51" s="369"/>
    </row>
    <row r="52" spans="1:8" ht="15" customHeight="1">
      <c r="A52" s="374"/>
      <c r="B52" s="375"/>
      <c r="C52" s="375"/>
      <c r="D52" s="377"/>
      <c r="E52" s="378"/>
      <c r="F52" s="368"/>
      <c r="G52" s="369"/>
      <c r="H52" s="369"/>
    </row>
    <row r="53" spans="1:8" ht="15" customHeight="1">
      <c r="A53" s="374"/>
      <c r="B53" s="375"/>
      <c r="C53" s="375"/>
      <c r="D53" s="377"/>
      <c r="E53" s="378"/>
      <c r="F53" s="368"/>
      <c r="G53" s="369"/>
      <c r="H53" s="369"/>
    </row>
    <row r="54" spans="1:8" ht="15" customHeight="1">
      <c r="A54" s="374"/>
      <c r="B54" s="375"/>
      <c r="C54" s="375"/>
      <c r="D54" s="377"/>
      <c r="E54" s="378"/>
      <c r="F54" s="368"/>
      <c r="G54" s="369"/>
      <c r="H54" s="369"/>
    </row>
    <row r="55" spans="1:8" ht="15" customHeight="1">
      <c r="A55" s="374"/>
      <c r="B55" s="375"/>
      <c r="C55" s="375"/>
      <c r="D55" s="377"/>
      <c r="E55" s="378"/>
      <c r="F55" s="368"/>
      <c r="G55" s="369"/>
      <c r="H55" s="369"/>
    </row>
    <row r="56" spans="1:8" ht="15" customHeight="1">
      <c r="A56" s="381"/>
      <c r="B56" s="382"/>
      <c r="C56" s="382"/>
      <c r="D56" s="383"/>
      <c r="E56" s="384"/>
      <c r="F56" s="368"/>
      <c r="G56" s="369"/>
      <c r="H56" s="369"/>
    </row>
  </sheetData>
  <mergeCells count="1">
    <mergeCell ref="A6:C6"/>
  </mergeCells>
  <phoneticPr fontId="4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AEC0-00A6-443A-9A51-21AD0037BAAC}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C522-9C43-4BD4-9C34-9E7667B6A517}">
  <sheetPr>
    <tabColor theme="8" tint="0.39997558519241921"/>
  </sheetPr>
  <dimension ref="A1:R46"/>
  <sheetViews>
    <sheetView workbookViewId="0">
      <selection sqref="A1:A2"/>
    </sheetView>
  </sheetViews>
  <sheetFormatPr defaultColWidth="8.625" defaultRowHeight="23.25" customHeight="1"/>
  <cols>
    <col min="1" max="1" width="3.625" style="107" customWidth="1"/>
    <col min="2" max="3" width="24.625" style="106" customWidth="1"/>
    <col min="4" max="4" width="4.625" style="110" customWidth="1"/>
    <col min="5" max="5" width="6.625" style="3" customWidth="1"/>
    <col min="6" max="6" width="10.875" style="206" customWidth="1"/>
    <col min="7" max="7" width="13.375" style="206" customWidth="1"/>
    <col min="8" max="8" width="9.625" style="207" customWidth="1"/>
    <col min="9" max="9" width="6.625" style="1" customWidth="1"/>
    <col min="10" max="10" width="9.625" style="206" customWidth="1"/>
    <col min="11" max="11" width="12.25" style="206" customWidth="1"/>
    <col min="12" max="12" width="9.625" style="1" customWidth="1"/>
    <col min="13" max="13" width="10.125" style="1" customWidth="1"/>
    <col min="14" max="14" width="8.625" style="1"/>
    <col min="15" max="15" width="9.75" style="1" bestFit="1" customWidth="1"/>
    <col min="16" max="16" width="11.375" style="1" bestFit="1" customWidth="1"/>
    <col min="17" max="17" width="9.75" style="1" bestFit="1" customWidth="1"/>
    <col min="18" max="16384" width="8.625" style="1"/>
  </cols>
  <sheetData>
    <row r="1" spans="1:18" ht="23.25" customHeight="1">
      <c r="A1" s="710"/>
      <c r="B1" s="711" t="s">
        <v>223</v>
      </c>
      <c r="C1" s="711" t="s">
        <v>224</v>
      </c>
      <c r="D1" s="711" t="s">
        <v>4</v>
      </c>
      <c r="E1" s="712" t="s">
        <v>225</v>
      </c>
      <c r="F1" s="712"/>
      <c r="G1" s="712"/>
      <c r="H1" s="712"/>
      <c r="I1" s="709" t="s">
        <v>226</v>
      </c>
      <c r="J1" s="709"/>
      <c r="K1" s="709"/>
      <c r="L1" s="709"/>
      <c r="M1" s="709" t="s">
        <v>7</v>
      </c>
    </row>
    <row r="2" spans="1:18" ht="23.25" customHeight="1">
      <c r="A2" s="710"/>
      <c r="B2" s="711"/>
      <c r="C2" s="711"/>
      <c r="D2" s="711"/>
      <c r="E2" s="183" t="s">
        <v>8</v>
      </c>
      <c r="F2" s="390" t="s">
        <v>227</v>
      </c>
      <c r="G2" s="390" t="s">
        <v>10</v>
      </c>
      <c r="H2" s="107" t="s">
        <v>11</v>
      </c>
      <c r="I2" s="107" t="s">
        <v>8</v>
      </c>
      <c r="J2" s="390" t="s">
        <v>227</v>
      </c>
      <c r="K2" s="390" t="s">
        <v>10</v>
      </c>
      <c r="L2" s="107" t="s">
        <v>11</v>
      </c>
      <c r="M2" s="709"/>
    </row>
    <row r="3" spans="1:18" ht="23.25" customHeight="1">
      <c r="A3" s="184"/>
      <c r="B3" s="185" t="s">
        <v>3106</v>
      </c>
      <c r="C3" s="185"/>
      <c r="D3" s="190"/>
      <c r="E3" s="187"/>
      <c r="F3" s="30"/>
      <c r="G3" s="30"/>
      <c r="H3" s="188" t="s">
        <v>256</v>
      </c>
      <c r="I3" s="188"/>
      <c r="J3" s="30"/>
      <c r="K3" s="30"/>
      <c r="L3" s="188"/>
      <c r="M3" s="188"/>
      <c r="O3" s="3"/>
    </row>
    <row r="4" spans="1:18" ht="23.25" customHeight="1">
      <c r="A4" s="184"/>
      <c r="B4" s="185"/>
      <c r="C4" s="185"/>
      <c r="D4" s="190"/>
      <c r="E4" s="187"/>
      <c r="F4" s="30"/>
      <c r="G4" s="30"/>
      <c r="H4" s="188" t="s">
        <v>256</v>
      </c>
      <c r="I4" s="188"/>
      <c r="J4" s="30"/>
      <c r="K4" s="30"/>
      <c r="L4" s="188"/>
      <c r="M4" s="188"/>
      <c r="O4" s="3"/>
      <c r="Q4" s="195"/>
    </row>
    <row r="5" spans="1:18" ht="23.25" customHeight="1">
      <c r="A5" s="184">
        <v>1</v>
      </c>
      <c r="B5" s="185" t="s">
        <v>3107</v>
      </c>
      <c r="C5" s="185" t="s">
        <v>258</v>
      </c>
      <c r="D5" s="190" t="s">
        <v>212</v>
      </c>
      <c r="E5" s="196">
        <v>1</v>
      </c>
      <c r="F5" s="30"/>
      <c r="G5" s="30">
        <f>G45</f>
        <v>18200000</v>
      </c>
      <c r="H5" s="188" t="s">
        <v>256</v>
      </c>
      <c r="I5" s="188"/>
      <c r="J5" s="30"/>
      <c r="K5" s="30"/>
      <c r="L5" s="188"/>
      <c r="M5" s="194"/>
      <c r="O5" s="2"/>
      <c r="P5" s="195"/>
      <c r="Q5" s="195"/>
      <c r="R5" s="195"/>
    </row>
    <row r="6" spans="1:18" ht="23.25" customHeight="1">
      <c r="A6" s="184"/>
      <c r="B6" s="185"/>
      <c r="C6" s="185"/>
      <c r="D6" s="190"/>
      <c r="E6" s="187"/>
      <c r="F6" s="30"/>
      <c r="G6" s="30"/>
      <c r="H6" s="188"/>
      <c r="I6" s="188"/>
      <c r="J6" s="30"/>
      <c r="K6" s="30"/>
      <c r="L6" s="188"/>
      <c r="M6" s="194"/>
      <c r="O6" s="2"/>
      <c r="P6" s="195"/>
      <c r="Q6" s="195"/>
      <c r="R6" s="195"/>
    </row>
    <row r="7" spans="1:18" ht="23.25" customHeight="1">
      <c r="A7" s="184"/>
      <c r="B7" s="185"/>
      <c r="C7" s="185"/>
      <c r="D7" s="190"/>
      <c r="E7" s="187"/>
      <c r="F7" s="30"/>
      <c r="G7" s="30"/>
      <c r="H7" s="188"/>
      <c r="I7" s="188"/>
      <c r="J7" s="30"/>
      <c r="K7" s="30"/>
      <c r="L7" s="188"/>
      <c r="M7" s="194"/>
      <c r="O7" s="2"/>
      <c r="P7" s="195"/>
      <c r="Q7" s="195"/>
      <c r="R7" s="195"/>
    </row>
    <row r="8" spans="1:18" ht="23.25" customHeight="1">
      <c r="A8" s="184"/>
      <c r="B8" s="185"/>
      <c r="C8" s="185"/>
      <c r="D8" s="190"/>
      <c r="E8" s="187"/>
      <c r="F8" s="30"/>
      <c r="G8" s="30"/>
      <c r="H8" s="188"/>
      <c r="I8" s="188"/>
      <c r="J8" s="30"/>
      <c r="K8" s="30"/>
      <c r="L8" s="188"/>
      <c r="M8" s="194"/>
      <c r="O8" s="2"/>
      <c r="P8" s="195"/>
      <c r="Q8" s="195"/>
      <c r="R8" s="195"/>
    </row>
    <row r="9" spans="1:18" ht="23.25" customHeight="1">
      <c r="A9" s="184"/>
      <c r="B9" s="185"/>
      <c r="C9" s="185"/>
      <c r="D9" s="190"/>
      <c r="E9" s="187"/>
      <c r="F9" s="30"/>
      <c r="G9" s="30"/>
      <c r="H9" s="188"/>
      <c r="I9" s="188"/>
      <c r="J9" s="30"/>
      <c r="K9" s="30"/>
      <c r="L9" s="188"/>
      <c r="M9" s="194"/>
      <c r="O9" s="2"/>
      <c r="Q9" s="195"/>
    </row>
    <row r="10" spans="1:18" ht="23.25" customHeight="1">
      <c r="A10" s="184"/>
      <c r="B10" s="185"/>
      <c r="C10" s="185"/>
      <c r="D10" s="190"/>
      <c r="E10" s="187"/>
      <c r="F10" s="30"/>
      <c r="G10" s="30"/>
      <c r="H10" s="188"/>
      <c r="I10" s="188"/>
      <c r="J10" s="30"/>
      <c r="K10" s="30"/>
      <c r="L10" s="188"/>
      <c r="M10" s="188"/>
      <c r="O10" s="2"/>
      <c r="Q10" s="195"/>
    </row>
    <row r="11" spans="1:18" ht="23.25" customHeight="1">
      <c r="A11" s="184"/>
      <c r="B11" s="185"/>
      <c r="C11" s="185"/>
      <c r="D11" s="190"/>
      <c r="E11" s="187"/>
      <c r="F11" s="30"/>
      <c r="G11" s="30"/>
      <c r="H11" s="188"/>
      <c r="I11" s="188"/>
      <c r="J11" s="30"/>
      <c r="K11" s="30"/>
      <c r="L11" s="188"/>
      <c r="M11" s="188"/>
      <c r="O11" s="2"/>
      <c r="Q11" s="195"/>
    </row>
    <row r="12" spans="1:18" ht="23.25" customHeight="1">
      <c r="A12" s="184"/>
      <c r="B12" s="185"/>
      <c r="C12" s="185"/>
      <c r="D12" s="190"/>
      <c r="E12" s="187"/>
      <c r="F12" s="30"/>
      <c r="G12" s="30"/>
      <c r="H12" s="188"/>
      <c r="I12" s="188"/>
      <c r="J12" s="30"/>
      <c r="K12" s="30"/>
      <c r="L12" s="188"/>
      <c r="M12" s="188"/>
      <c r="O12" s="2"/>
      <c r="Q12" s="195"/>
    </row>
    <row r="13" spans="1:18" ht="23.25" customHeight="1">
      <c r="A13" s="184"/>
      <c r="B13" s="185"/>
      <c r="C13" s="185"/>
      <c r="D13" s="190"/>
      <c r="E13" s="187"/>
      <c r="F13" s="30"/>
      <c r="G13" s="30"/>
      <c r="H13" s="188"/>
      <c r="I13" s="188"/>
      <c r="J13" s="30"/>
      <c r="K13" s="30"/>
      <c r="L13" s="188"/>
      <c r="M13" s="188"/>
      <c r="O13" s="2"/>
      <c r="Q13" s="195"/>
    </row>
    <row r="14" spans="1:18" ht="23.25" customHeight="1">
      <c r="A14" s="184"/>
      <c r="B14" s="185"/>
      <c r="C14" s="185"/>
      <c r="D14" s="190"/>
      <c r="E14" s="187"/>
      <c r="F14" s="30"/>
      <c r="G14" s="30"/>
      <c r="H14" s="188" t="s">
        <v>256</v>
      </c>
      <c r="I14" s="188"/>
      <c r="J14" s="30"/>
      <c r="K14" s="30"/>
      <c r="L14" s="188"/>
      <c r="M14" s="188"/>
      <c r="O14" s="2"/>
      <c r="Q14" s="195"/>
    </row>
    <row r="15" spans="1:18" ht="23.25" customHeight="1">
      <c r="A15" s="184"/>
      <c r="B15" s="185"/>
      <c r="C15" s="185"/>
      <c r="D15" s="190"/>
      <c r="E15" s="187"/>
      <c r="F15" s="30"/>
      <c r="G15" s="30"/>
      <c r="H15" s="188" t="s">
        <v>256</v>
      </c>
      <c r="I15" s="188"/>
      <c r="J15" s="30"/>
      <c r="K15" s="30"/>
      <c r="L15" s="188"/>
      <c r="M15" s="188"/>
      <c r="O15" s="2"/>
      <c r="Q15" s="195"/>
    </row>
    <row r="16" spans="1:18" ht="23.25" customHeight="1">
      <c r="A16" s="184"/>
      <c r="B16" s="185"/>
      <c r="C16" s="185"/>
      <c r="D16" s="190"/>
      <c r="E16" s="187"/>
      <c r="F16" s="30"/>
      <c r="G16" s="30"/>
      <c r="H16" s="188"/>
      <c r="I16" s="188"/>
      <c r="J16" s="30"/>
      <c r="K16" s="30"/>
      <c r="L16" s="188"/>
      <c r="M16" s="188"/>
      <c r="P16" s="195"/>
    </row>
    <row r="17" spans="1:18" ht="23.25" customHeight="1">
      <c r="A17" s="184"/>
      <c r="B17" s="185"/>
      <c r="C17" s="185"/>
      <c r="D17" s="190"/>
      <c r="E17" s="187"/>
      <c r="F17" s="30"/>
      <c r="G17" s="30"/>
      <c r="H17" s="188" t="s">
        <v>256</v>
      </c>
      <c r="I17" s="188"/>
      <c r="J17" s="30"/>
      <c r="K17" s="30"/>
      <c r="L17" s="188"/>
      <c r="M17" s="188"/>
      <c r="O17" s="195"/>
      <c r="P17" s="195"/>
      <c r="Q17" s="195"/>
    </row>
    <row r="18" spans="1:18" ht="23.25" customHeight="1">
      <c r="A18" s="184"/>
      <c r="B18" s="185"/>
      <c r="C18" s="185"/>
      <c r="D18" s="190"/>
      <c r="E18" s="187"/>
      <c r="F18" s="30"/>
      <c r="G18" s="30"/>
      <c r="H18" s="188"/>
      <c r="I18" s="188"/>
      <c r="J18" s="30"/>
      <c r="K18" s="30"/>
      <c r="L18" s="188"/>
      <c r="M18" s="188"/>
      <c r="P18" s="2"/>
      <c r="Q18" s="195"/>
    </row>
    <row r="19" spans="1:18" ht="23.25" customHeight="1">
      <c r="A19" s="184"/>
      <c r="B19" s="185"/>
      <c r="C19" s="185"/>
      <c r="D19" s="190"/>
      <c r="E19" s="187"/>
      <c r="F19" s="30"/>
      <c r="G19" s="30">
        <f>G13</f>
        <v>0</v>
      </c>
      <c r="H19" s="188" t="s">
        <v>256</v>
      </c>
      <c r="I19" s="188"/>
      <c r="J19" s="30"/>
      <c r="K19" s="30"/>
      <c r="L19" s="188"/>
      <c r="M19" s="188"/>
    </row>
    <row r="20" spans="1:18" ht="23.25" customHeight="1">
      <c r="A20" s="184"/>
      <c r="B20" s="185"/>
      <c r="C20" s="185"/>
      <c r="D20" s="190"/>
      <c r="E20" s="187"/>
      <c r="F20" s="30"/>
      <c r="G20" s="30"/>
      <c r="H20" s="188"/>
      <c r="I20" s="188"/>
      <c r="J20" s="30"/>
      <c r="K20" s="30"/>
      <c r="L20" s="188"/>
      <c r="M20" s="188"/>
      <c r="O20" s="2"/>
      <c r="Q20" s="195"/>
    </row>
    <row r="21" spans="1:18" ht="23.25" customHeight="1">
      <c r="A21" s="184"/>
      <c r="B21" s="185"/>
      <c r="C21" s="185"/>
      <c r="D21" s="190"/>
      <c r="E21" s="187"/>
      <c r="F21" s="30"/>
      <c r="G21" s="30"/>
      <c r="H21" s="188" t="s">
        <v>256</v>
      </c>
      <c r="I21" s="188"/>
      <c r="J21" s="30"/>
      <c r="K21" s="30"/>
      <c r="L21" s="188"/>
      <c r="M21" s="194"/>
      <c r="P21" s="195"/>
    </row>
    <row r="22" spans="1:18" ht="23.25" customHeight="1">
      <c r="A22" s="184"/>
      <c r="B22" s="185"/>
      <c r="C22" s="185"/>
      <c r="D22" s="190"/>
      <c r="E22" s="187"/>
      <c r="F22" s="30"/>
      <c r="G22" s="30"/>
      <c r="H22" s="188" t="s">
        <v>256</v>
      </c>
      <c r="I22" s="188"/>
      <c r="J22" s="30"/>
      <c r="K22" s="30"/>
      <c r="L22" s="188"/>
      <c r="M22" s="188"/>
      <c r="P22" s="2"/>
    </row>
    <row r="23" spans="1:18" ht="23.25" customHeight="1">
      <c r="A23" s="184"/>
      <c r="B23" s="185" t="s">
        <v>254</v>
      </c>
      <c r="C23" s="185" t="s">
        <v>258</v>
      </c>
      <c r="D23" s="190"/>
      <c r="E23" s="187"/>
      <c r="F23" s="30"/>
      <c r="G23" s="30">
        <f>SUM(G5:G22)</f>
        <v>18200000</v>
      </c>
      <c r="H23" s="188"/>
      <c r="I23" s="188"/>
      <c r="J23" s="30"/>
      <c r="K23" s="30"/>
      <c r="L23" s="188"/>
      <c r="M23" s="194"/>
      <c r="P23" s="2"/>
      <c r="Q23" s="195"/>
      <c r="R23" s="195"/>
    </row>
    <row r="24" spans="1:18" ht="23.25" customHeight="1">
      <c r="A24" s="184"/>
      <c r="B24" s="185"/>
      <c r="C24" s="185"/>
      <c r="D24" s="190"/>
      <c r="E24" s="187"/>
      <c r="F24" s="30"/>
      <c r="G24" s="30">
        <f t="shared" ref="G24" si="0">ROUND(E24*F24,0)</f>
        <v>0</v>
      </c>
      <c r="H24" s="188" t="s">
        <v>256</v>
      </c>
      <c r="I24" s="188"/>
      <c r="J24" s="30"/>
      <c r="K24" s="30"/>
      <c r="L24" s="188"/>
      <c r="M24" s="188"/>
    </row>
    <row r="25" spans="1:18" ht="23.25" customHeight="1">
      <c r="A25" s="184">
        <v>1</v>
      </c>
      <c r="B25" s="185" t="s">
        <v>3107</v>
      </c>
      <c r="C25" s="185"/>
      <c r="D25" s="190"/>
      <c r="E25" s="187"/>
      <c r="F25" s="30" t="s">
        <v>256</v>
      </c>
      <c r="G25" s="30"/>
      <c r="H25" s="185" t="s">
        <v>256</v>
      </c>
      <c r="I25" s="188"/>
      <c r="J25" s="30"/>
      <c r="K25" s="30"/>
      <c r="L25" s="188"/>
      <c r="M25" s="188"/>
    </row>
    <row r="26" spans="1:18" ht="23.25" customHeight="1">
      <c r="A26" s="184"/>
      <c r="B26" s="185"/>
      <c r="C26" s="185"/>
      <c r="D26" s="190"/>
      <c r="E26" s="187"/>
      <c r="F26" s="30">
        <v>0</v>
      </c>
      <c r="G26" s="30"/>
      <c r="H26" s="185" t="s">
        <v>256</v>
      </c>
      <c r="I26" s="188"/>
      <c r="J26" s="30"/>
      <c r="K26" s="30"/>
      <c r="L26" s="188"/>
      <c r="M26" s="188"/>
    </row>
    <row r="27" spans="1:18" ht="23.25" customHeight="1">
      <c r="A27" s="184"/>
      <c r="B27" s="185" t="s">
        <v>3108</v>
      </c>
      <c r="C27" s="185"/>
      <c r="D27" s="190" t="s">
        <v>43</v>
      </c>
      <c r="E27" s="196">
        <v>1</v>
      </c>
      <c r="F27" s="30">
        <v>18200000</v>
      </c>
      <c r="G27" s="30">
        <f t="shared" ref="G27:G44" si="1">ROUND(E27*F27,0)</f>
        <v>18200000</v>
      </c>
      <c r="H27" s="185" t="s">
        <v>233</v>
      </c>
      <c r="I27" s="188"/>
      <c r="J27" s="30"/>
      <c r="K27" s="30"/>
      <c r="L27" s="188"/>
      <c r="M27" s="188"/>
    </row>
    <row r="28" spans="1:18" ht="23.25" customHeight="1">
      <c r="A28" s="184"/>
      <c r="B28" s="185"/>
      <c r="C28" s="185"/>
      <c r="D28" s="190"/>
      <c r="E28" s="187"/>
      <c r="F28" s="30"/>
      <c r="G28" s="30">
        <f t="shared" si="1"/>
        <v>0</v>
      </c>
      <c r="H28" s="185" t="s">
        <v>256</v>
      </c>
      <c r="I28" s="188"/>
      <c r="J28" s="30"/>
      <c r="K28" s="30"/>
      <c r="L28" s="188"/>
      <c r="M28" s="188"/>
    </row>
    <row r="29" spans="1:18" ht="23.25" customHeight="1">
      <c r="A29" s="184"/>
      <c r="B29" s="185"/>
      <c r="C29" s="185"/>
      <c r="D29" s="190"/>
      <c r="E29" s="187"/>
      <c r="F29" s="30"/>
      <c r="G29" s="30">
        <f t="shared" si="1"/>
        <v>0</v>
      </c>
      <c r="H29" s="185" t="s">
        <v>256</v>
      </c>
      <c r="I29" s="188"/>
      <c r="J29" s="30"/>
      <c r="K29" s="30"/>
      <c r="L29" s="188"/>
      <c r="M29" s="188"/>
    </row>
    <row r="30" spans="1:18" ht="23.25" customHeight="1">
      <c r="A30" s="184"/>
      <c r="B30" s="185"/>
      <c r="C30" s="185"/>
      <c r="D30" s="190"/>
      <c r="E30" s="187"/>
      <c r="F30" s="30"/>
      <c r="G30" s="30">
        <f t="shared" si="1"/>
        <v>0</v>
      </c>
      <c r="H30" s="185" t="s">
        <v>256</v>
      </c>
      <c r="I30" s="188"/>
      <c r="J30" s="30"/>
      <c r="K30" s="30"/>
      <c r="L30" s="188"/>
      <c r="M30" s="188"/>
    </row>
    <row r="31" spans="1:18" ht="23.25" customHeight="1">
      <c r="A31" s="184"/>
      <c r="B31" s="185"/>
      <c r="C31" s="185"/>
      <c r="D31" s="190"/>
      <c r="E31" s="187"/>
      <c r="F31" s="30"/>
      <c r="G31" s="30">
        <f t="shared" si="1"/>
        <v>0</v>
      </c>
      <c r="H31" s="185" t="s">
        <v>256</v>
      </c>
      <c r="I31" s="188"/>
      <c r="J31" s="30"/>
      <c r="K31" s="30"/>
      <c r="L31" s="188"/>
      <c r="M31" s="188"/>
    </row>
    <row r="32" spans="1:18" ht="23.25" customHeight="1">
      <c r="A32" s="184"/>
      <c r="B32" s="185"/>
      <c r="C32" s="185"/>
      <c r="D32" s="190"/>
      <c r="E32" s="187"/>
      <c r="F32" s="30"/>
      <c r="G32" s="30">
        <f t="shared" si="1"/>
        <v>0</v>
      </c>
      <c r="H32" s="185" t="s">
        <v>256</v>
      </c>
      <c r="I32" s="188"/>
      <c r="J32" s="30"/>
      <c r="K32" s="30"/>
      <c r="L32" s="188"/>
      <c r="M32" s="188"/>
    </row>
    <row r="33" spans="1:15" ht="23.25" customHeight="1">
      <c r="A33" s="184"/>
      <c r="B33" s="185"/>
      <c r="C33" s="185"/>
      <c r="D33" s="190"/>
      <c r="E33" s="187"/>
      <c r="F33" s="30"/>
      <c r="G33" s="30">
        <f t="shared" si="1"/>
        <v>0</v>
      </c>
      <c r="H33" s="185" t="s">
        <v>256</v>
      </c>
      <c r="I33" s="188"/>
      <c r="J33" s="30"/>
      <c r="K33" s="30"/>
      <c r="L33" s="188"/>
      <c r="M33" s="188"/>
    </row>
    <row r="34" spans="1:15" ht="23.25" customHeight="1">
      <c r="A34" s="184"/>
      <c r="B34" s="185"/>
      <c r="C34" s="185"/>
      <c r="D34" s="190"/>
      <c r="E34" s="187"/>
      <c r="F34" s="30"/>
      <c r="G34" s="30">
        <f t="shared" si="1"/>
        <v>0</v>
      </c>
      <c r="H34" s="185" t="s">
        <v>256</v>
      </c>
      <c r="I34" s="188"/>
      <c r="J34" s="30"/>
      <c r="K34" s="30"/>
      <c r="L34" s="188"/>
      <c r="M34" s="188"/>
    </row>
    <row r="35" spans="1:15" ht="23.25" customHeight="1">
      <c r="A35" s="184"/>
      <c r="B35" s="185"/>
      <c r="C35" s="185"/>
      <c r="D35" s="190"/>
      <c r="E35" s="187"/>
      <c r="F35" s="30"/>
      <c r="G35" s="30">
        <f t="shared" si="1"/>
        <v>0</v>
      </c>
      <c r="H35" s="185" t="s">
        <v>256</v>
      </c>
      <c r="I35" s="188"/>
      <c r="J35" s="30"/>
      <c r="K35" s="30"/>
      <c r="L35" s="188"/>
      <c r="M35" s="188"/>
    </row>
    <row r="36" spans="1:15" ht="23.25" customHeight="1">
      <c r="A36" s="184"/>
      <c r="B36" s="185"/>
      <c r="C36" s="185"/>
      <c r="D36" s="190"/>
      <c r="E36" s="187"/>
      <c r="F36" s="30"/>
      <c r="G36" s="30">
        <f t="shared" si="1"/>
        <v>0</v>
      </c>
      <c r="H36" s="185" t="s">
        <v>256</v>
      </c>
      <c r="I36" s="188"/>
      <c r="J36" s="30"/>
      <c r="K36" s="30"/>
      <c r="L36" s="188"/>
      <c r="M36" s="188"/>
    </row>
    <row r="37" spans="1:15" ht="23.25" customHeight="1">
      <c r="A37" s="184"/>
      <c r="B37" s="185"/>
      <c r="C37" s="185"/>
      <c r="D37" s="190"/>
      <c r="E37" s="187"/>
      <c r="F37" s="30"/>
      <c r="G37" s="30">
        <f t="shared" si="1"/>
        <v>0</v>
      </c>
      <c r="H37" s="185" t="s">
        <v>256</v>
      </c>
      <c r="I37" s="188"/>
      <c r="J37" s="30"/>
      <c r="K37" s="30"/>
      <c r="L37" s="188"/>
      <c r="M37" s="188"/>
    </row>
    <row r="38" spans="1:15" ht="23.25" customHeight="1">
      <c r="A38" s="184"/>
      <c r="B38" s="185"/>
      <c r="C38" s="185"/>
      <c r="D38" s="190"/>
      <c r="E38" s="187"/>
      <c r="F38" s="30"/>
      <c r="G38" s="30">
        <f t="shared" si="1"/>
        <v>0</v>
      </c>
      <c r="H38" s="185" t="s">
        <v>256</v>
      </c>
      <c r="I38" s="188"/>
      <c r="J38" s="30"/>
      <c r="K38" s="30"/>
      <c r="L38" s="188"/>
      <c r="M38" s="188"/>
    </row>
    <row r="39" spans="1:15" ht="23.25" customHeight="1">
      <c r="A39" s="184"/>
      <c r="B39" s="185"/>
      <c r="C39" s="185"/>
      <c r="D39" s="190"/>
      <c r="E39" s="187"/>
      <c r="F39" s="30"/>
      <c r="G39" s="30">
        <f t="shared" si="1"/>
        <v>0</v>
      </c>
      <c r="H39" s="185" t="s">
        <v>256</v>
      </c>
      <c r="I39" s="188"/>
      <c r="J39" s="30"/>
      <c r="K39" s="30"/>
      <c r="L39" s="188"/>
      <c r="M39" s="188"/>
    </row>
    <row r="40" spans="1:15" ht="23.25" customHeight="1">
      <c r="A40" s="184"/>
      <c r="B40" s="185"/>
      <c r="C40" s="185"/>
      <c r="D40" s="190"/>
      <c r="E40" s="187"/>
      <c r="F40" s="30"/>
      <c r="G40" s="30">
        <f t="shared" si="1"/>
        <v>0</v>
      </c>
      <c r="H40" s="185" t="s">
        <v>256</v>
      </c>
      <c r="I40" s="188"/>
      <c r="J40" s="30"/>
      <c r="K40" s="30"/>
      <c r="L40" s="188"/>
      <c r="M40" s="188"/>
    </row>
    <row r="41" spans="1:15" ht="23.25" customHeight="1">
      <c r="A41" s="184"/>
      <c r="B41" s="185"/>
      <c r="C41" s="185"/>
      <c r="D41" s="190"/>
      <c r="E41" s="187"/>
      <c r="F41" s="30"/>
      <c r="G41" s="30">
        <f t="shared" si="1"/>
        <v>0</v>
      </c>
      <c r="H41" s="185" t="s">
        <v>256</v>
      </c>
      <c r="I41" s="188"/>
      <c r="J41" s="30"/>
      <c r="K41" s="30"/>
      <c r="L41" s="188"/>
      <c r="M41" s="188"/>
    </row>
    <row r="42" spans="1:15" ht="23.25" customHeight="1">
      <c r="A42" s="184"/>
      <c r="B42" s="185"/>
      <c r="C42" s="185"/>
      <c r="D42" s="190"/>
      <c r="E42" s="187"/>
      <c r="F42" s="30"/>
      <c r="G42" s="30">
        <f t="shared" si="1"/>
        <v>0</v>
      </c>
      <c r="H42" s="185" t="s">
        <v>256</v>
      </c>
      <c r="I42" s="188"/>
      <c r="J42" s="30"/>
      <c r="K42" s="30"/>
      <c r="L42" s="188"/>
      <c r="M42" s="188"/>
    </row>
    <row r="43" spans="1:15" ht="23.25" customHeight="1">
      <c r="A43" s="184"/>
      <c r="B43" s="185"/>
      <c r="C43" s="185"/>
      <c r="D43" s="190"/>
      <c r="E43" s="187"/>
      <c r="F43" s="30"/>
      <c r="G43" s="30">
        <f t="shared" si="1"/>
        <v>0</v>
      </c>
      <c r="H43" s="185" t="s">
        <v>256</v>
      </c>
      <c r="I43" s="188"/>
      <c r="J43" s="30"/>
      <c r="K43" s="30"/>
      <c r="L43" s="188"/>
      <c r="M43" s="188"/>
    </row>
    <row r="44" spans="1:15" ht="23.25" customHeight="1">
      <c r="A44" s="184"/>
      <c r="B44" s="185"/>
      <c r="C44" s="185"/>
      <c r="D44" s="190"/>
      <c r="E44" s="187"/>
      <c r="F44" s="30"/>
      <c r="G44" s="30">
        <f t="shared" si="1"/>
        <v>0</v>
      </c>
      <c r="H44" s="185" t="s">
        <v>256</v>
      </c>
      <c r="I44" s="188"/>
      <c r="J44" s="30"/>
      <c r="K44" s="30"/>
      <c r="L44" s="188"/>
      <c r="M44" s="188"/>
    </row>
    <row r="45" spans="1:15" ht="23.25" customHeight="1">
      <c r="A45" s="184"/>
      <c r="B45" s="185" t="s">
        <v>254</v>
      </c>
      <c r="C45" s="185" t="s">
        <v>258</v>
      </c>
      <c r="D45" s="190"/>
      <c r="E45" s="187"/>
      <c r="F45" s="30"/>
      <c r="G45" s="30">
        <f>SUM(G27:G44)</f>
        <v>18200000</v>
      </c>
      <c r="H45" s="185" t="s">
        <v>256</v>
      </c>
      <c r="I45" s="188"/>
      <c r="J45" s="30"/>
      <c r="K45" s="30"/>
      <c r="L45" s="188"/>
      <c r="M45" s="188"/>
      <c r="O45" s="2"/>
    </row>
    <row r="46" spans="1:15" ht="23.25" customHeight="1">
      <c r="A46" s="184"/>
      <c r="B46" s="185"/>
      <c r="C46" s="185"/>
      <c r="D46" s="190"/>
      <c r="E46" s="187"/>
      <c r="F46" s="30"/>
      <c r="G46" s="30"/>
      <c r="H46" s="185" t="s">
        <v>256</v>
      </c>
      <c r="I46" s="188"/>
      <c r="J46" s="30"/>
      <c r="K46" s="30"/>
      <c r="L46" s="188"/>
      <c r="M46" s="188"/>
    </row>
  </sheetData>
  <mergeCells count="7">
    <mergeCell ref="M1:M2"/>
    <mergeCell ref="A1:A2"/>
    <mergeCell ref="B1:B2"/>
    <mergeCell ref="C1:C2"/>
    <mergeCell ref="D1:D2"/>
    <mergeCell ref="E1:H1"/>
    <mergeCell ref="I1:L1"/>
  </mergeCells>
  <phoneticPr fontId="4"/>
  <printOptions gridLines="1"/>
  <pageMargins left="0.39370078740157483" right="0.39370078740157483" top="0.98425196850393704" bottom="0.39370078740157483" header="0.51181102362204722" footer="0.11811023622047245"/>
  <pageSetup paperSize="9" scale="96" orientation="landscape" blackAndWhite="1" r:id="rId1"/>
  <headerFooter alignWithMargins="0">
    <oddFooter>&amp;R&amp;"ＭＳ ゴシック,標準"&amp;9昇降機設備-No.&amp;P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02C5-AA22-4CB8-92E6-216511A83509}">
  <dimension ref="B2:M56"/>
  <sheetViews>
    <sheetView workbookViewId="0"/>
  </sheetViews>
  <sheetFormatPr defaultColWidth="19.25" defaultRowHeight="19.5" customHeight="1"/>
  <cols>
    <col min="1" max="1" width="3.75" style="136" customWidth="1"/>
    <col min="2" max="2" width="25.625" style="136" customWidth="1"/>
    <col min="3" max="22" width="13.25" style="136" customWidth="1"/>
    <col min="23" max="51" width="9.25" style="136" customWidth="1"/>
    <col min="52" max="256" width="19.25" style="136"/>
    <col min="257" max="257" width="3.75" style="136" customWidth="1"/>
    <col min="258" max="258" width="25.625" style="136" customWidth="1"/>
    <col min="259" max="278" width="13.25" style="136" customWidth="1"/>
    <col min="279" max="307" width="9.25" style="136" customWidth="1"/>
    <col min="308" max="512" width="19.25" style="136"/>
    <col min="513" max="513" width="3.75" style="136" customWidth="1"/>
    <col min="514" max="514" width="25.625" style="136" customWidth="1"/>
    <col min="515" max="534" width="13.25" style="136" customWidth="1"/>
    <col min="535" max="563" width="9.25" style="136" customWidth="1"/>
    <col min="564" max="768" width="19.25" style="136"/>
    <col min="769" max="769" width="3.75" style="136" customWidth="1"/>
    <col min="770" max="770" width="25.625" style="136" customWidth="1"/>
    <col min="771" max="790" width="13.25" style="136" customWidth="1"/>
    <col min="791" max="819" width="9.25" style="136" customWidth="1"/>
    <col min="820" max="1024" width="19.25" style="136"/>
    <col min="1025" max="1025" width="3.75" style="136" customWidth="1"/>
    <col min="1026" max="1026" width="25.625" style="136" customWidth="1"/>
    <col min="1027" max="1046" width="13.25" style="136" customWidth="1"/>
    <col min="1047" max="1075" width="9.25" style="136" customWidth="1"/>
    <col min="1076" max="1280" width="19.25" style="136"/>
    <col min="1281" max="1281" width="3.75" style="136" customWidth="1"/>
    <col min="1282" max="1282" width="25.625" style="136" customWidth="1"/>
    <col min="1283" max="1302" width="13.25" style="136" customWidth="1"/>
    <col min="1303" max="1331" width="9.25" style="136" customWidth="1"/>
    <col min="1332" max="1536" width="19.25" style="136"/>
    <col min="1537" max="1537" width="3.75" style="136" customWidth="1"/>
    <col min="1538" max="1538" width="25.625" style="136" customWidth="1"/>
    <col min="1539" max="1558" width="13.25" style="136" customWidth="1"/>
    <col min="1559" max="1587" width="9.25" style="136" customWidth="1"/>
    <col min="1588" max="1792" width="19.25" style="136"/>
    <col min="1793" max="1793" width="3.75" style="136" customWidth="1"/>
    <col min="1794" max="1794" width="25.625" style="136" customWidth="1"/>
    <col min="1795" max="1814" width="13.25" style="136" customWidth="1"/>
    <col min="1815" max="1843" width="9.25" style="136" customWidth="1"/>
    <col min="1844" max="2048" width="19.25" style="136"/>
    <col min="2049" max="2049" width="3.75" style="136" customWidth="1"/>
    <col min="2050" max="2050" width="25.625" style="136" customWidth="1"/>
    <col min="2051" max="2070" width="13.25" style="136" customWidth="1"/>
    <col min="2071" max="2099" width="9.25" style="136" customWidth="1"/>
    <col min="2100" max="2304" width="19.25" style="136"/>
    <col min="2305" max="2305" width="3.75" style="136" customWidth="1"/>
    <col min="2306" max="2306" width="25.625" style="136" customWidth="1"/>
    <col min="2307" max="2326" width="13.25" style="136" customWidth="1"/>
    <col min="2327" max="2355" width="9.25" style="136" customWidth="1"/>
    <col min="2356" max="2560" width="19.25" style="136"/>
    <col min="2561" max="2561" width="3.75" style="136" customWidth="1"/>
    <col min="2562" max="2562" width="25.625" style="136" customWidth="1"/>
    <col min="2563" max="2582" width="13.25" style="136" customWidth="1"/>
    <col min="2583" max="2611" width="9.25" style="136" customWidth="1"/>
    <col min="2612" max="2816" width="19.25" style="136"/>
    <col min="2817" max="2817" width="3.75" style="136" customWidth="1"/>
    <col min="2818" max="2818" width="25.625" style="136" customWidth="1"/>
    <col min="2819" max="2838" width="13.25" style="136" customWidth="1"/>
    <col min="2839" max="2867" width="9.25" style="136" customWidth="1"/>
    <col min="2868" max="3072" width="19.25" style="136"/>
    <col min="3073" max="3073" width="3.75" style="136" customWidth="1"/>
    <col min="3074" max="3074" width="25.625" style="136" customWidth="1"/>
    <col min="3075" max="3094" width="13.25" style="136" customWidth="1"/>
    <col min="3095" max="3123" width="9.25" style="136" customWidth="1"/>
    <col min="3124" max="3328" width="19.25" style="136"/>
    <col min="3329" max="3329" width="3.75" style="136" customWidth="1"/>
    <col min="3330" max="3330" width="25.625" style="136" customWidth="1"/>
    <col min="3331" max="3350" width="13.25" style="136" customWidth="1"/>
    <col min="3351" max="3379" width="9.25" style="136" customWidth="1"/>
    <col min="3380" max="3584" width="19.25" style="136"/>
    <col min="3585" max="3585" width="3.75" style="136" customWidth="1"/>
    <col min="3586" max="3586" width="25.625" style="136" customWidth="1"/>
    <col min="3587" max="3606" width="13.25" style="136" customWidth="1"/>
    <col min="3607" max="3635" width="9.25" style="136" customWidth="1"/>
    <col min="3636" max="3840" width="19.25" style="136"/>
    <col min="3841" max="3841" width="3.75" style="136" customWidth="1"/>
    <col min="3842" max="3842" width="25.625" style="136" customWidth="1"/>
    <col min="3843" max="3862" width="13.25" style="136" customWidth="1"/>
    <col min="3863" max="3891" width="9.25" style="136" customWidth="1"/>
    <col min="3892" max="4096" width="19.25" style="136"/>
    <col min="4097" max="4097" width="3.75" style="136" customWidth="1"/>
    <col min="4098" max="4098" width="25.625" style="136" customWidth="1"/>
    <col min="4099" max="4118" width="13.25" style="136" customWidth="1"/>
    <col min="4119" max="4147" width="9.25" style="136" customWidth="1"/>
    <col min="4148" max="4352" width="19.25" style="136"/>
    <col min="4353" max="4353" width="3.75" style="136" customWidth="1"/>
    <col min="4354" max="4354" width="25.625" style="136" customWidth="1"/>
    <col min="4355" max="4374" width="13.25" style="136" customWidth="1"/>
    <col min="4375" max="4403" width="9.25" style="136" customWidth="1"/>
    <col min="4404" max="4608" width="19.25" style="136"/>
    <col min="4609" max="4609" width="3.75" style="136" customWidth="1"/>
    <col min="4610" max="4610" width="25.625" style="136" customWidth="1"/>
    <col min="4611" max="4630" width="13.25" style="136" customWidth="1"/>
    <col min="4631" max="4659" width="9.25" style="136" customWidth="1"/>
    <col min="4660" max="4864" width="19.25" style="136"/>
    <col min="4865" max="4865" width="3.75" style="136" customWidth="1"/>
    <col min="4866" max="4866" width="25.625" style="136" customWidth="1"/>
    <col min="4867" max="4886" width="13.25" style="136" customWidth="1"/>
    <col min="4887" max="4915" width="9.25" style="136" customWidth="1"/>
    <col min="4916" max="5120" width="19.25" style="136"/>
    <col min="5121" max="5121" width="3.75" style="136" customWidth="1"/>
    <col min="5122" max="5122" width="25.625" style="136" customWidth="1"/>
    <col min="5123" max="5142" width="13.25" style="136" customWidth="1"/>
    <col min="5143" max="5171" width="9.25" style="136" customWidth="1"/>
    <col min="5172" max="5376" width="19.25" style="136"/>
    <col min="5377" max="5377" width="3.75" style="136" customWidth="1"/>
    <col min="5378" max="5378" width="25.625" style="136" customWidth="1"/>
    <col min="5379" max="5398" width="13.25" style="136" customWidth="1"/>
    <col min="5399" max="5427" width="9.25" style="136" customWidth="1"/>
    <col min="5428" max="5632" width="19.25" style="136"/>
    <col min="5633" max="5633" width="3.75" style="136" customWidth="1"/>
    <col min="5634" max="5634" width="25.625" style="136" customWidth="1"/>
    <col min="5635" max="5654" width="13.25" style="136" customWidth="1"/>
    <col min="5655" max="5683" width="9.25" style="136" customWidth="1"/>
    <col min="5684" max="5888" width="19.25" style="136"/>
    <col min="5889" max="5889" width="3.75" style="136" customWidth="1"/>
    <col min="5890" max="5890" width="25.625" style="136" customWidth="1"/>
    <col min="5891" max="5910" width="13.25" style="136" customWidth="1"/>
    <col min="5911" max="5939" width="9.25" style="136" customWidth="1"/>
    <col min="5940" max="6144" width="19.25" style="136"/>
    <col min="6145" max="6145" width="3.75" style="136" customWidth="1"/>
    <col min="6146" max="6146" width="25.625" style="136" customWidth="1"/>
    <col min="6147" max="6166" width="13.25" style="136" customWidth="1"/>
    <col min="6167" max="6195" width="9.25" style="136" customWidth="1"/>
    <col min="6196" max="6400" width="19.25" style="136"/>
    <col min="6401" max="6401" width="3.75" style="136" customWidth="1"/>
    <col min="6402" max="6402" width="25.625" style="136" customWidth="1"/>
    <col min="6403" max="6422" width="13.25" style="136" customWidth="1"/>
    <col min="6423" max="6451" width="9.25" style="136" customWidth="1"/>
    <col min="6452" max="6656" width="19.25" style="136"/>
    <col min="6657" max="6657" width="3.75" style="136" customWidth="1"/>
    <col min="6658" max="6658" width="25.625" style="136" customWidth="1"/>
    <col min="6659" max="6678" width="13.25" style="136" customWidth="1"/>
    <col min="6679" max="6707" width="9.25" style="136" customWidth="1"/>
    <col min="6708" max="6912" width="19.25" style="136"/>
    <col min="6913" max="6913" width="3.75" style="136" customWidth="1"/>
    <col min="6914" max="6914" width="25.625" style="136" customWidth="1"/>
    <col min="6915" max="6934" width="13.25" style="136" customWidth="1"/>
    <col min="6935" max="6963" width="9.25" style="136" customWidth="1"/>
    <col min="6964" max="7168" width="19.25" style="136"/>
    <col min="7169" max="7169" width="3.75" style="136" customWidth="1"/>
    <col min="7170" max="7170" width="25.625" style="136" customWidth="1"/>
    <col min="7171" max="7190" width="13.25" style="136" customWidth="1"/>
    <col min="7191" max="7219" width="9.25" style="136" customWidth="1"/>
    <col min="7220" max="7424" width="19.25" style="136"/>
    <col min="7425" max="7425" width="3.75" style="136" customWidth="1"/>
    <col min="7426" max="7426" width="25.625" style="136" customWidth="1"/>
    <col min="7427" max="7446" width="13.25" style="136" customWidth="1"/>
    <col min="7447" max="7475" width="9.25" style="136" customWidth="1"/>
    <col min="7476" max="7680" width="19.25" style="136"/>
    <col min="7681" max="7681" width="3.75" style="136" customWidth="1"/>
    <col min="7682" max="7682" width="25.625" style="136" customWidth="1"/>
    <col min="7683" max="7702" width="13.25" style="136" customWidth="1"/>
    <col min="7703" max="7731" width="9.25" style="136" customWidth="1"/>
    <col min="7732" max="7936" width="19.25" style="136"/>
    <col min="7937" max="7937" width="3.75" style="136" customWidth="1"/>
    <col min="7938" max="7938" width="25.625" style="136" customWidth="1"/>
    <col min="7939" max="7958" width="13.25" style="136" customWidth="1"/>
    <col min="7959" max="7987" width="9.25" style="136" customWidth="1"/>
    <col min="7988" max="8192" width="19.25" style="136"/>
    <col min="8193" max="8193" width="3.75" style="136" customWidth="1"/>
    <col min="8194" max="8194" width="25.625" style="136" customWidth="1"/>
    <col min="8195" max="8214" width="13.25" style="136" customWidth="1"/>
    <col min="8215" max="8243" width="9.25" style="136" customWidth="1"/>
    <col min="8244" max="8448" width="19.25" style="136"/>
    <col min="8449" max="8449" width="3.75" style="136" customWidth="1"/>
    <col min="8450" max="8450" width="25.625" style="136" customWidth="1"/>
    <col min="8451" max="8470" width="13.25" style="136" customWidth="1"/>
    <col min="8471" max="8499" width="9.25" style="136" customWidth="1"/>
    <col min="8500" max="8704" width="19.25" style="136"/>
    <col min="8705" max="8705" width="3.75" style="136" customWidth="1"/>
    <col min="8706" max="8706" width="25.625" style="136" customWidth="1"/>
    <col min="8707" max="8726" width="13.25" style="136" customWidth="1"/>
    <col min="8727" max="8755" width="9.25" style="136" customWidth="1"/>
    <col min="8756" max="8960" width="19.25" style="136"/>
    <col min="8961" max="8961" width="3.75" style="136" customWidth="1"/>
    <col min="8962" max="8962" width="25.625" style="136" customWidth="1"/>
    <col min="8963" max="8982" width="13.25" style="136" customWidth="1"/>
    <col min="8983" max="9011" width="9.25" style="136" customWidth="1"/>
    <col min="9012" max="9216" width="19.25" style="136"/>
    <col min="9217" max="9217" width="3.75" style="136" customWidth="1"/>
    <col min="9218" max="9218" width="25.625" style="136" customWidth="1"/>
    <col min="9219" max="9238" width="13.25" style="136" customWidth="1"/>
    <col min="9239" max="9267" width="9.25" style="136" customWidth="1"/>
    <col min="9268" max="9472" width="19.25" style="136"/>
    <col min="9473" max="9473" width="3.75" style="136" customWidth="1"/>
    <col min="9474" max="9474" width="25.625" style="136" customWidth="1"/>
    <col min="9475" max="9494" width="13.25" style="136" customWidth="1"/>
    <col min="9495" max="9523" width="9.25" style="136" customWidth="1"/>
    <col min="9524" max="9728" width="19.25" style="136"/>
    <col min="9729" max="9729" width="3.75" style="136" customWidth="1"/>
    <col min="9730" max="9730" width="25.625" style="136" customWidth="1"/>
    <col min="9731" max="9750" width="13.25" style="136" customWidth="1"/>
    <col min="9751" max="9779" width="9.25" style="136" customWidth="1"/>
    <col min="9780" max="9984" width="19.25" style="136"/>
    <col min="9985" max="9985" width="3.75" style="136" customWidth="1"/>
    <col min="9986" max="9986" width="25.625" style="136" customWidth="1"/>
    <col min="9987" max="10006" width="13.25" style="136" customWidth="1"/>
    <col min="10007" max="10035" width="9.25" style="136" customWidth="1"/>
    <col min="10036" max="10240" width="19.25" style="136"/>
    <col min="10241" max="10241" width="3.75" style="136" customWidth="1"/>
    <col min="10242" max="10242" width="25.625" style="136" customWidth="1"/>
    <col min="10243" max="10262" width="13.25" style="136" customWidth="1"/>
    <col min="10263" max="10291" width="9.25" style="136" customWidth="1"/>
    <col min="10292" max="10496" width="19.25" style="136"/>
    <col min="10497" max="10497" width="3.75" style="136" customWidth="1"/>
    <col min="10498" max="10498" width="25.625" style="136" customWidth="1"/>
    <col min="10499" max="10518" width="13.25" style="136" customWidth="1"/>
    <col min="10519" max="10547" width="9.25" style="136" customWidth="1"/>
    <col min="10548" max="10752" width="19.25" style="136"/>
    <col min="10753" max="10753" width="3.75" style="136" customWidth="1"/>
    <col min="10754" max="10754" width="25.625" style="136" customWidth="1"/>
    <col min="10755" max="10774" width="13.25" style="136" customWidth="1"/>
    <col min="10775" max="10803" width="9.25" style="136" customWidth="1"/>
    <col min="10804" max="11008" width="19.25" style="136"/>
    <col min="11009" max="11009" width="3.75" style="136" customWidth="1"/>
    <col min="11010" max="11010" width="25.625" style="136" customWidth="1"/>
    <col min="11011" max="11030" width="13.25" style="136" customWidth="1"/>
    <col min="11031" max="11059" width="9.25" style="136" customWidth="1"/>
    <col min="11060" max="11264" width="19.25" style="136"/>
    <col min="11265" max="11265" width="3.75" style="136" customWidth="1"/>
    <col min="11266" max="11266" width="25.625" style="136" customWidth="1"/>
    <col min="11267" max="11286" width="13.25" style="136" customWidth="1"/>
    <col min="11287" max="11315" width="9.25" style="136" customWidth="1"/>
    <col min="11316" max="11520" width="19.25" style="136"/>
    <col min="11521" max="11521" width="3.75" style="136" customWidth="1"/>
    <col min="11522" max="11522" width="25.625" style="136" customWidth="1"/>
    <col min="11523" max="11542" width="13.25" style="136" customWidth="1"/>
    <col min="11543" max="11571" width="9.25" style="136" customWidth="1"/>
    <col min="11572" max="11776" width="19.25" style="136"/>
    <col min="11777" max="11777" width="3.75" style="136" customWidth="1"/>
    <col min="11778" max="11778" width="25.625" style="136" customWidth="1"/>
    <col min="11779" max="11798" width="13.25" style="136" customWidth="1"/>
    <col min="11799" max="11827" width="9.25" style="136" customWidth="1"/>
    <col min="11828" max="12032" width="19.25" style="136"/>
    <col min="12033" max="12033" width="3.75" style="136" customWidth="1"/>
    <col min="12034" max="12034" width="25.625" style="136" customWidth="1"/>
    <col min="12035" max="12054" width="13.25" style="136" customWidth="1"/>
    <col min="12055" max="12083" width="9.25" style="136" customWidth="1"/>
    <col min="12084" max="12288" width="19.25" style="136"/>
    <col min="12289" max="12289" width="3.75" style="136" customWidth="1"/>
    <col min="12290" max="12290" width="25.625" style="136" customWidth="1"/>
    <col min="12291" max="12310" width="13.25" style="136" customWidth="1"/>
    <col min="12311" max="12339" width="9.25" style="136" customWidth="1"/>
    <col min="12340" max="12544" width="19.25" style="136"/>
    <col min="12545" max="12545" width="3.75" style="136" customWidth="1"/>
    <col min="12546" max="12546" width="25.625" style="136" customWidth="1"/>
    <col min="12547" max="12566" width="13.25" style="136" customWidth="1"/>
    <col min="12567" max="12595" width="9.25" style="136" customWidth="1"/>
    <col min="12596" max="12800" width="19.25" style="136"/>
    <col min="12801" max="12801" width="3.75" style="136" customWidth="1"/>
    <col min="12802" max="12802" width="25.625" style="136" customWidth="1"/>
    <col min="12803" max="12822" width="13.25" style="136" customWidth="1"/>
    <col min="12823" max="12851" width="9.25" style="136" customWidth="1"/>
    <col min="12852" max="13056" width="19.25" style="136"/>
    <col min="13057" max="13057" width="3.75" style="136" customWidth="1"/>
    <col min="13058" max="13058" width="25.625" style="136" customWidth="1"/>
    <col min="13059" max="13078" width="13.25" style="136" customWidth="1"/>
    <col min="13079" max="13107" width="9.25" style="136" customWidth="1"/>
    <col min="13108" max="13312" width="19.25" style="136"/>
    <col min="13313" max="13313" width="3.75" style="136" customWidth="1"/>
    <col min="13314" max="13314" width="25.625" style="136" customWidth="1"/>
    <col min="13315" max="13334" width="13.25" style="136" customWidth="1"/>
    <col min="13335" max="13363" width="9.25" style="136" customWidth="1"/>
    <col min="13364" max="13568" width="19.25" style="136"/>
    <col min="13569" max="13569" width="3.75" style="136" customWidth="1"/>
    <col min="13570" max="13570" width="25.625" style="136" customWidth="1"/>
    <col min="13571" max="13590" width="13.25" style="136" customWidth="1"/>
    <col min="13591" max="13619" width="9.25" style="136" customWidth="1"/>
    <col min="13620" max="13824" width="19.25" style="136"/>
    <col min="13825" max="13825" width="3.75" style="136" customWidth="1"/>
    <col min="13826" max="13826" width="25.625" style="136" customWidth="1"/>
    <col min="13827" max="13846" width="13.25" style="136" customWidth="1"/>
    <col min="13847" max="13875" width="9.25" style="136" customWidth="1"/>
    <col min="13876" max="14080" width="19.25" style="136"/>
    <col min="14081" max="14081" width="3.75" style="136" customWidth="1"/>
    <col min="14082" max="14082" width="25.625" style="136" customWidth="1"/>
    <col min="14083" max="14102" width="13.25" style="136" customWidth="1"/>
    <col min="14103" max="14131" width="9.25" style="136" customWidth="1"/>
    <col min="14132" max="14336" width="19.25" style="136"/>
    <col min="14337" max="14337" width="3.75" style="136" customWidth="1"/>
    <col min="14338" max="14338" width="25.625" style="136" customWidth="1"/>
    <col min="14339" max="14358" width="13.25" style="136" customWidth="1"/>
    <col min="14359" max="14387" width="9.25" style="136" customWidth="1"/>
    <col min="14388" max="14592" width="19.25" style="136"/>
    <col min="14593" max="14593" width="3.75" style="136" customWidth="1"/>
    <col min="14594" max="14594" width="25.625" style="136" customWidth="1"/>
    <col min="14595" max="14614" width="13.25" style="136" customWidth="1"/>
    <col min="14615" max="14643" width="9.25" style="136" customWidth="1"/>
    <col min="14644" max="14848" width="19.25" style="136"/>
    <col min="14849" max="14849" width="3.75" style="136" customWidth="1"/>
    <col min="14850" max="14850" width="25.625" style="136" customWidth="1"/>
    <col min="14851" max="14870" width="13.25" style="136" customWidth="1"/>
    <col min="14871" max="14899" width="9.25" style="136" customWidth="1"/>
    <col min="14900" max="15104" width="19.25" style="136"/>
    <col min="15105" max="15105" width="3.75" style="136" customWidth="1"/>
    <col min="15106" max="15106" width="25.625" style="136" customWidth="1"/>
    <col min="15107" max="15126" width="13.25" style="136" customWidth="1"/>
    <col min="15127" max="15155" width="9.25" style="136" customWidth="1"/>
    <col min="15156" max="15360" width="19.25" style="136"/>
    <col min="15361" max="15361" width="3.75" style="136" customWidth="1"/>
    <col min="15362" max="15362" width="25.625" style="136" customWidth="1"/>
    <col min="15363" max="15382" width="13.25" style="136" customWidth="1"/>
    <col min="15383" max="15411" width="9.25" style="136" customWidth="1"/>
    <col min="15412" max="15616" width="19.25" style="136"/>
    <col min="15617" max="15617" width="3.75" style="136" customWidth="1"/>
    <col min="15618" max="15618" width="25.625" style="136" customWidth="1"/>
    <col min="15619" max="15638" width="13.25" style="136" customWidth="1"/>
    <col min="15639" max="15667" width="9.25" style="136" customWidth="1"/>
    <col min="15668" max="15872" width="19.25" style="136"/>
    <col min="15873" max="15873" width="3.75" style="136" customWidth="1"/>
    <col min="15874" max="15874" width="25.625" style="136" customWidth="1"/>
    <col min="15875" max="15894" width="13.25" style="136" customWidth="1"/>
    <col min="15895" max="15923" width="9.25" style="136" customWidth="1"/>
    <col min="15924" max="16128" width="19.25" style="136"/>
    <col min="16129" max="16129" width="3.75" style="136" customWidth="1"/>
    <col min="16130" max="16130" width="25.625" style="136" customWidth="1"/>
    <col min="16131" max="16150" width="13.25" style="136" customWidth="1"/>
    <col min="16151" max="16179" width="9.25" style="136" customWidth="1"/>
    <col min="16180" max="16384" width="19.25" style="136"/>
  </cols>
  <sheetData>
    <row r="2" spans="2:13" ht="19.5" customHeight="1">
      <c r="C2" s="137"/>
      <c r="D2" s="136" t="s">
        <v>3109</v>
      </c>
    </row>
    <row r="3" spans="2:13" ht="19.5" customHeight="1">
      <c r="B3" s="138" t="s">
        <v>3110</v>
      </c>
      <c r="C3" s="764"/>
      <c r="D3" s="765"/>
      <c r="E3" s="765"/>
      <c r="F3" s="765"/>
      <c r="G3" s="765"/>
      <c r="H3" s="766"/>
    </row>
    <row r="4" spans="2:13" ht="19.5" customHeight="1">
      <c r="B4" s="138" t="s">
        <v>3111</v>
      </c>
      <c r="C4" s="767"/>
      <c r="D4" s="765"/>
      <c r="E4" s="765"/>
      <c r="F4" s="765"/>
      <c r="G4" s="765"/>
      <c r="H4" s="766"/>
    </row>
    <row r="5" spans="2:13" ht="19.5" customHeight="1">
      <c r="B5" s="138" t="s">
        <v>3112</v>
      </c>
      <c r="C5" s="139">
        <f>E5</f>
        <v>19</v>
      </c>
      <c r="D5" s="136" t="s">
        <v>3113</v>
      </c>
      <c r="E5" s="140">
        <v>19</v>
      </c>
      <c r="F5" s="141" t="s">
        <v>3114</v>
      </c>
      <c r="G5" s="142"/>
      <c r="H5" s="768" t="s">
        <v>3115</v>
      </c>
      <c r="I5" s="143"/>
      <c r="J5" s="144" t="s">
        <v>3116</v>
      </c>
      <c r="L5" s="145"/>
      <c r="M5" s="145"/>
    </row>
    <row r="6" spans="2:13" ht="19.5" customHeight="1">
      <c r="B6" s="138" t="s">
        <v>3117</v>
      </c>
      <c r="C6" s="137">
        <v>5</v>
      </c>
      <c r="D6" s="146" t="str">
        <f ca="1">INDIRECT(ADDRESS(17,C6+2),1)</f>
        <v>(昇降機)</v>
      </c>
      <c r="E6" s="147"/>
      <c r="F6" s="148" t="s">
        <v>3118</v>
      </c>
      <c r="G6" s="149"/>
      <c r="H6" s="769"/>
      <c r="I6" s="142"/>
      <c r="J6" s="144" t="s">
        <v>3119</v>
      </c>
      <c r="L6" s="145"/>
    </row>
    <row r="7" spans="2:13" ht="19.5" customHeight="1">
      <c r="B7" s="138" t="s">
        <v>3120</v>
      </c>
      <c r="C7" s="138" t="s">
        <v>3121</v>
      </c>
    </row>
    <row r="8" spans="2:13" ht="19.5" customHeight="1">
      <c r="B8" s="146"/>
      <c r="D8" s="146"/>
      <c r="E8" s="146"/>
      <c r="F8" s="150"/>
      <c r="G8" s="151"/>
      <c r="H8" s="151"/>
    </row>
    <row r="9" spans="2:13" ht="19.5" customHeight="1">
      <c r="B9" s="152" t="s">
        <v>3122</v>
      </c>
      <c r="C9" s="153">
        <f>'経費（一括）建築'!G227</f>
        <v>18200000</v>
      </c>
      <c r="E9" s="154"/>
      <c r="F9" s="150"/>
      <c r="G9" s="150"/>
    </row>
    <row r="10" spans="2:13" ht="19.5" customHeight="1">
      <c r="B10" s="155" t="s">
        <v>3123</v>
      </c>
      <c r="C10" s="156">
        <f ca="1">INDIRECT(ADDRESS(19,$C$6+2),1)</f>
        <v>2.9000000000000001E-2</v>
      </c>
      <c r="D10" s="146"/>
      <c r="E10" s="146"/>
    </row>
    <row r="11" spans="2:13" ht="19.5" customHeight="1">
      <c r="B11" s="157" t="s">
        <v>3124</v>
      </c>
      <c r="C11" s="153">
        <f ca="1">'経費（一括）建築'!G233</f>
        <v>18727800</v>
      </c>
      <c r="D11" s="146"/>
      <c r="E11" s="146"/>
    </row>
    <row r="12" spans="2:13" ht="19.5" customHeight="1">
      <c r="B12" s="155" t="s">
        <v>3125</v>
      </c>
      <c r="C12" s="156">
        <f ca="1">INDIRECT(ADDRESS(21,$C$6+2),1)</f>
        <v>3.6299999999999999E-2</v>
      </c>
      <c r="D12" s="146"/>
      <c r="E12" s="146"/>
      <c r="F12" s="158"/>
      <c r="G12" s="158"/>
    </row>
    <row r="13" spans="2:13" ht="19.5" customHeight="1">
      <c r="B13" s="152" t="s">
        <v>3126</v>
      </c>
      <c r="C13" s="153">
        <f ca="1">'経費（一括）建築'!G240</f>
        <v>19407619</v>
      </c>
      <c r="D13" s="159"/>
      <c r="E13" s="159"/>
    </row>
    <row r="14" spans="2:13" ht="19.5" customHeight="1">
      <c r="B14" s="155" t="s">
        <v>3127</v>
      </c>
      <c r="C14" s="156">
        <f ca="1">INDIRECT(ADDRESS(22,$C$6+2),1)</f>
        <v>0.10150000000000001</v>
      </c>
      <c r="D14" s="146"/>
      <c r="E14" s="146"/>
      <c r="F14" s="158"/>
    </row>
    <row r="15" spans="2:13" ht="19.5" customHeight="1">
      <c r="B15" s="155"/>
      <c r="C15" s="158"/>
      <c r="D15" s="146"/>
      <c r="E15" s="146"/>
      <c r="F15" s="158"/>
      <c r="G15" s="158"/>
    </row>
    <row r="16" spans="2:13" ht="19.5" customHeight="1" thickBot="1">
      <c r="B16" s="155"/>
    </row>
    <row r="17" spans="2:13" ht="19.5" customHeight="1">
      <c r="B17" s="155" t="s">
        <v>3128</v>
      </c>
      <c r="C17" s="146" t="s">
        <v>3129</v>
      </c>
      <c r="D17" s="146" t="s">
        <v>3130</v>
      </c>
      <c r="E17" s="146" t="s">
        <v>3131</v>
      </c>
      <c r="F17" s="146" t="s">
        <v>3132</v>
      </c>
      <c r="G17" s="160" t="s">
        <v>3133</v>
      </c>
      <c r="H17" s="146" t="s">
        <v>3134</v>
      </c>
      <c r="I17" s="146" t="s">
        <v>3135</v>
      </c>
    </row>
    <row r="18" spans="2:13" ht="19.5" customHeight="1">
      <c r="B18" s="152" t="s">
        <v>3136</v>
      </c>
      <c r="C18" s="161">
        <f>IF(C9&lt;=5000000,5000000,C9)</f>
        <v>18200000</v>
      </c>
      <c r="D18" s="161">
        <f>IF(C9&lt;=3000000,3000000,C9)</f>
        <v>18200000</v>
      </c>
      <c r="E18" s="161">
        <f>IF(C9&lt;=5000000,5000000,C9)</f>
        <v>18200000</v>
      </c>
      <c r="F18" s="161">
        <f>IF(C9&lt;=3000000,3000000,C9)</f>
        <v>18200000</v>
      </c>
      <c r="G18" s="162">
        <f>C9</f>
        <v>18200000</v>
      </c>
      <c r="H18" s="161">
        <f>IF(C9&lt;=10000000,10000000,C9)</f>
        <v>18200000</v>
      </c>
      <c r="I18" s="161">
        <f>IF(C9&lt;=5000000,5000000,C9)</f>
        <v>18200000</v>
      </c>
    </row>
    <row r="19" spans="2:13" ht="19.5" customHeight="1">
      <c r="B19" s="155" t="s">
        <v>3137</v>
      </c>
      <c r="C19" s="163">
        <f>IF(C9&lt;=5000000,C39,F39)</f>
        <v>6.3200000000000006E-2</v>
      </c>
      <c r="D19" s="163">
        <f>IF(C9&lt;=3000000,I39,L39)</f>
        <v>4.6699999999999998E-2</v>
      </c>
      <c r="E19" s="163">
        <f>IF(C9&lt;=5000000,C48,F48)</f>
        <v>4.87E-2</v>
      </c>
      <c r="F19" s="163">
        <f>IF(C9&lt;=3000000,I48,L48)</f>
        <v>4.5900000000000003E-2</v>
      </c>
      <c r="G19" s="164">
        <f>IF(G18&lt;=10000000,3.08,IF(G18&gt;500000000,2.07,ROUND(7.89*((INT(G18/1000))^(-0.1021)),2)))/100</f>
        <v>2.9000000000000001E-2</v>
      </c>
      <c r="H19" s="163">
        <f>IF(C9&lt;=10000000,C29,F29)</f>
        <v>4.2500000000000003E-2</v>
      </c>
      <c r="I19" s="163">
        <f>IF(C9&lt;=5000000,I29,L29)</f>
        <v>5.4899999999999997E-2</v>
      </c>
    </row>
    <row r="20" spans="2:13" ht="19.5" customHeight="1">
      <c r="B20" s="155" t="s">
        <v>3138</v>
      </c>
      <c r="C20" s="161">
        <f ca="1">IF(C11&lt;=5000000,5000000,C11)</f>
        <v>18727800</v>
      </c>
      <c r="D20" s="161">
        <f ca="1">IF(C11&lt;=3000000,3000000,C11)</f>
        <v>18727800</v>
      </c>
      <c r="E20" s="161">
        <f ca="1">IF(C11&lt;=5000000,5000000,C11)</f>
        <v>18727800</v>
      </c>
      <c r="F20" s="161">
        <f ca="1">IF(C11&lt;=3000000,3000000,C11)</f>
        <v>18727800</v>
      </c>
      <c r="G20" s="165">
        <f ca="1">C11</f>
        <v>18727800</v>
      </c>
      <c r="H20" s="161">
        <f ca="1">IF(C11&lt;=10000000,10000000,C11)</f>
        <v>18727800</v>
      </c>
      <c r="I20" s="161">
        <f ca="1">IF(C11&lt;=5000000,5000000,C11)</f>
        <v>18727800</v>
      </c>
    </row>
    <row r="21" spans="2:13" ht="19.5" customHeight="1">
      <c r="B21" s="155" t="s">
        <v>3139</v>
      </c>
      <c r="C21" s="163">
        <f ca="1">IF(C11&lt;=5000000,C41,F41)</f>
        <v>0.28670000000000001</v>
      </c>
      <c r="D21" s="163">
        <f ca="1">IF(C11&lt;=3000000,I41,L41)</f>
        <v>0.29399999999999998</v>
      </c>
      <c r="E21" s="163">
        <f ca="1">IF(C11&lt;=5000000,C50,F50)</f>
        <v>0.2412</v>
      </c>
      <c r="F21" s="163">
        <f ca="1">IF(C11&lt;=3000000,I50,L50)</f>
        <v>0.2424</v>
      </c>
      <c r="G21" s="164">
        <f ca="1">IF(G20&lt;=10000000,3.98,IF(G20&gt;500000000,2.26,ROUND(15.1*((INT(G20/1000))^(-0.1449)),2)))/100</f>
        <v>3.6299999999999999E-2</v>
      </c>
      <c r="H21" s="163">
        <f ca="1">IF(C11&lt;=10000000,C31,F31)</f>
        <v>0.18390000000000001</v>
      </c>
      <c r="I21" s="163">
        <f ca="1">IF(C11&lt;=5000000,I31,L31)</f>
        <v>0.19919999999999999</v>
      </c>
    </row>
    <row r="22" spans="2:13" ht="19.5" customHeight="1" thickBot="1">
      <c r="B22" s="155" t="s">
        <v>3140</v>
      </c>
      <c r="C22" s="156">
        <f ca="1">IF($C$13&lt;=3000000,11.8,IF($C$13&gt;2000000000,7.35,ROUND(17.286-1.577*LOG(INT($C$13/1000)),2)))/100</f>
        <v>0.1052</v>
      </c>
      <c r="D22" s="156">
        <f ca="1">C22</f>
        <v>0.1052</v>
      </c>
      <c r="E22" s="156">
        <f ca="1">IF(C13&lt;=3000000,11.2,IF(C13&gt;2000000000,7.52,ROUND(15.741-1.305*LOG(INT(C13/1000)),2)))/100</f>
        <v>0.10150000000000001</v>
      </c>
      <c r="F22" s="156">
        <f ca="1">E22</f>
        <v>0.10150000000000001</v>
      </c>
      <c r="G22" s="166">
        <f ca="1">F22</f>
        <v>0.10150000000000001</v>
      </c>
      <c r="H22" s="156">
        <f ca="1">IF($C$13&lt;=5000000,11.26,IF($C$13&gt;3000000000,8.41,ROUND(15.065-1.028*LOG(INT($C$13/1000)),2)))/100</f>
        <v>0.1066</v>
      </c>
      <c r="I22" s="156">
        <f ca="1">IF($C$13&lt;=5000000,11.26,IF($C$13&gt;3000000000,8.41,ROUND(15.065-1.028*LOG(INT($C$13/1000)),2)))/100</f>
        <v>0.1066</v>
      </c>
    </row>
    <row r="25" spans="2:13" ht="19.5" customHeight="1">
      <c r="C25" s="770" t="s">
        <v>3141</v>
      </c>
      <c r="D25" s="771"/>
      <c r="E25" s="771"/>
      <c r="F25" s="771"/>
      <c r="G25" s="772"/>
      <c r="I25" s="770" t="s">
        <v>3142</v>
      </c>
      <c r="J25" s="771"/>
      <c r="K25" s="771"/>
      <c r="L25" s="771"/>
      <c r="M25" s="772"/>
    </row>
    <row r="26" spans="2:13" ht="19.5" customHeight="1">
      <c r="C26" s="167"/>
      <c r="D26" s="167" t="s">
        <v>3143</v>
      </c>
      <c r="E26" s="168">
        <f>C5</f>
        <v>19</v>
      </c>
      <c r="F26" s="136" t="s">
        <v>24</v>
      </c>
      <c r="I26" s="167"/>
      <c r="J26" s="167" t="s">
        <v>3143</v>
      </c>
      <c r="K26" s="168">
        <f>E26</f>
        <v>19</v>
      </c>
      <c r="L26" s="136" t="s">
        <v>24</v>
      </c>
    </row>
    <row r="27" spans="2:13" ht="19.5" customHeight="1">
      <c r="C27" s="757" t="s">
        <v>3144</v>
      </c>
      <c r="D27" s="758"/>
      <c r="E27" s="169"/>
      <c r="F27" s="759" t="s">
        <v>3145</v>
      </c>
      <c r="G27" s="760"/>
      <c r="I27" s="757" t="s">
        <v>3146</v>
      </c>
      <c r="J27" s="758"/>
      <c r="K27" s="169"/>
      <c r="L27" s="759" t="s">
        <v>3147</v>
      </c>
      <c r="M27" s="760"/>
    </row>
    <row r="28" spans="2:13" ht="19.5" customHeight="1">
      <c r="C28" s="169" t="s">
        <v>3148</v>
      </c>
      <c r="D28" s="169" t="s">
        <v>3149</v>
      </c>
      <c r="E28" s="169" t="s">
        <v>3150</v>
      </c>
      <c r="F28" s="169" t="s">
        <v>3148</v>
      </c>
      <c r="G28" s="169" t="s">
        <v>3149</v>
      </c>
      <c r="I28" s="169" t="s">
        <v>3148</v>
      </c>
      <c r="J28" s="169" t="s">
        <v>3149</v>
      </c>
      <c r="K28" s="169" t="s">
        <v>3150</v>
      </c>
      <c r="L28" s="169" t="s">
        <v>3148</v>
      </c>
      <c r="M28" s="169" t="s">
        <v>3149</v>
      </c>
    </row>
    <row r="29" spans="2:13" ht="19.5" customHeight="1">
      <c r="C29" s="156">
        <f>IF(E30&lt;=D30,D30,IF(E30&gt;=C30,C30,E30))</f>
        <v>4.3299999999999998E-2</v>
      </c>
      <c r="F29" s="156">
        <f>IF(E30&lt;=G30,G30,IF(E30&gt;=F30,F30,E30))</f>
        <v>4.2500000000000003E-2</v>
      </c>
      <c r="I29" s="156">
        <f>IF(K30&lt;=J30,J30,IF(K30&gt;=I30,I30,K30))</f>
        <v>6.0699999999999997E-2</v>
      </c>
      <c r="L29" s="156">
        <f>IF(K30&lt;=M30,M30,IF(K30&gt;=L30,L30,K30))</f>
        <v>5.4899999999999997E-2</v>
      </c>
    </row>
    <row r="30" spans="2:13" ht="19.5" customHeight="1">
      <c r="C30" s="156">
        <v>4.3299999999999998E-2</v>
      </c>
      <c r="D30" s="156">
        <v>3.2500000000000001E-2</v>
      </c>
      <c r="E30" s="156">
        <f>ROUND(7.56*((H18/1000)^(-0.1105))*(E26^0.2389),2)/100</f>
        <v>5.1700000000000003E-2</v>
      </c>
      <c r="F30" s="156">
        <f>ROUND(5.78*(H18/1000)^-0.0313,2)/100</f>
        <v>4.2500000000000003E-2</v>
      </c>
      <c r="G30" s="156">
        <f>ROUND(4.34*(H18/1000)^(-0.0313),2)/100</f>
        <v>3.1899999999999998E-2</v>
      </c>
      <c r="I30" s="156">
        <v>6.0699999999999997E-2</v>
      </c>
      <c r="J30" s="156">
        <v>3.5900000000000001E-2</v>
      </c>
      <c r="K30" s="156">
        <f>ROUND(18.03*((I18/1000)^(-0.2027))*(K26^0.4017),2)/100</f>
        <v>8.0600000000000005E-2</v>
      </c>
      <c r="L30" s="156">
        <f>ROUND(11.74*(I18/1000)^-0.0774,2)/100</f>
        <v>5.4899999999999997E-2</v>
      </c>
      <c r="M30" s="156">
        <f>ROUND(6.94*(I18/1000)^(-0.0774),2)/100</f>
        <v>3.2500000000000001E-2</v>
      </c>
    </row>
    <row r="31" spans="2:13" ht="19.5" customHeight="1">
      <c r="C31" s="156">
        <f ca="1">IF(E32&lt;=D32,D32,IF(E32&gt;=C32,C32,E32))</f>
        <v>0.20130000000000001</v>
      </c>
      <c r="F31" s="156">
        <f ca="1">IF(E32&lt;=G32,G32,IF(E32&gt;=F32,F32,E32))</f>
        <v>0.18390000000000001</v>
      </c>
      <c r="I31" s="156">
        <f ca="1">IF(K32&lt;=J32,J32,IF(K32&gt;=I32,I32,K32))</f>
        <v>0.26860000000000001</v>
      </c>
      <c r="L31" s="156">
        <f ca="1">IF(K32&lt;=M32,M32,IF(K32&gt;=L32,L32,K32))</f>
        <v>0.19919999999999999</v>
      </c>
      <c r="M31" s="156"/>
    </row>
    <row r="32" spans="2:13" ht="19.5" customHeight="1">
      <c r="C32" s="156">
        <v>0.20130000000000001</v>
      </c>
      <c r="D32" s="156">
        <v>0.10009999999999999</v>
      </c>
      <c r="E32" s="156">
        <f ca="1">ROUND(151.08*((H20/1000)^(-0.3396))*(E26^0.586),2)/100</f>
        <v>0.30030000000000001</v>
      </c>
      <c r="F32" s="156">
        <f ca="1">ROUND(75.97*(H20/1000)^-0.1442,2)/100</f>
        <v>0.18390000000000001</v>
      </c>
      <c r="G32" s="156">
        <f ca="1">ROUND(37.76*(H20/1000)^(-0.1442),2)/100</f>
        <v>9.1399999999999995E-2</v>
      </c>
      <c r="I32" s="156">
        <v>0.26860000000000001</v>
      </c>
      <c r="J32" s="156">
        <v>0.127</v>
      </c>
      <c r="K32" s="156">
        <f ca="1">ROUND(356.2*((I20/1000)^(-0.4085))*(K26^0.5766),2)/100</f>
        <v>0.34970000000000001</v>
      </c>
      <c r="L32" s="156">
        <f ca="1">ROUND(184.58*(I20/1000)^-0.2263,2)/100</f>
        <v>0.19919999999999999</v>
      </c>
      <c r="M32" s="156">
        <f ca="1">ROUND(87.29*(I20/1000)^(-0.2263),2)/100</f>
        <v>9.4200000000000006E-2</v>
      </c>
    </row>
    <row r="35" spans="3:13" ht="19.5" customHeight="1">
      <c r="C35" s="761" t="s">
        <v>3151</v>
      </c>
      <c r="D35" s="762"/>
      <c r="E35" s="762"/>
      <c r="F35" s="762"/>
      <c r="G35" s="763"/>
      <c r="I35" s="761" t="s">
        <v>3152</v>
      </c>
      <c r="J35" s="762"/>
      <c r="K35" s="762"/>
      <c r="L35" s="762"/>
      <c r="M35" s="763"/>
    </row>
    <row r="36" spans="3:13" ht="19.5" customHeight="1">
      <c r="C36" s="167"/>
      <c r="D36" s="167" t="s">
        <v>3143</v>
      </c>
      <c r="E36" s="168">
        <f>E26</f>
        <v>19</v>
      </c>
      <c r="F36" s="136" t="s">
        <v>24</v>
      </c>
      <c r="I36" s="167"/>
      <c r="J36" s="167" t="s">
        <v>3143</v>
      </c>
      <c r="K36" s="168">
        <f>K26</f>
        <v>19</v>
      </c>
      <c r="L36" s="136" t="s">
        <v>24</v>
      </c>
    </row>
    <row r="37" spans="3:13" ht="19.5" customHeight="1">
      <c r="C37" s="757" t="s">
        <v>3146</v>
      </c>
      <c r="D37" s="758"/>
      <c r="E37" s="169"/>
      <c r="F37" s="759" t="s">
        <v>3147</v>
      </c>
      <c r="G37" s="760"/>
      <c r="I37" s="757" t="s">
        <v>3153</v>
      </c>
      <c r="J37" s="758"/>
      <c r="K37" s="169"/>
      <c r="L37" s="759" t="s">
        <v>3154</v>
      </c>
      <c r="M37" s="760"/>
    </row>
    <row r="38" spans="3:13" ht="19.5" customHeight="1">
      <c r="C38" s="169" t="s">
        <v>3148</v>
      </c>
      <c r="D38" s="169" t="s">
        <v>3149</v>
      </c>
      <c r="E38" s="169" t="s">
        <v>3150</v>
      </c>
      <c r="F38" s="169" t="s">
        <v>3148</v>
      </c>
      <c r="G38" s="169" t="s">
        <v>3149</v>
      </c>
      <c r="I38" s="169" t="s">
        <v>3148</v>
      </c>
      <c r="J38" s="169" t="s">
        <v>3149</v>
      </c>
      <c r="K38" s="169" t="s">
        <v>3150</v>
      </c>
      <c r="L38" s="169" t="s">
        <v>3148</v>
      </c>
      <c r="M38" s="169" t="s">
        <v>3149</v>
      </c>
    </row>
    <row r="39" spans="3:13" ht="19.5" customHeight="1">
      <c r="C39" s="156">
        <f>IF(E40&lt;=D40,D40,IF(E40&gt;=C40,C40,E40))</f>
        <v>6.8400000000000002E-2</v>
      </c>
      <c r="F39" s="156">
        <f>IF(E40&lt;=G40,G40,IF(E40&gt;=F40,F40,E40))</f>
        <v>6.3200000000000006E-2</v>
      </c>
      <c r="I39" s="156">
        <f>IF(K40&lt;=J40,J40,IF(K40&gt;=I40,I40,K40))</f>
        <v>5.21E-2</v>
      </c>
      <c r="L39" s="156">
        <f>IF(K40&lt;=M40,M40,IF(K40&gt;=L40,L40,K40))</f>
        <v>4.6699999999999998E-2</v>
      </c>
    </row>
    <row r="40" spans="3:13" ht="19.5" customHeight="1">
      <c r="C40" s="156">
        <v>7.1900000000000006E-2</v>
      </c>
      <c r="D40" s="156">
        <v>3.9E-2</v>
      </c>
      <c r="E40" s="156">
        <f>ROUND(22.89*((C18/1000)^(-0.2462))*(E36^0.41),2)/100</f>
        <v>6.8400000000000002E-2</v>
      </c>
      <c r="F40" s="156">
        <f>ROUND(16.73*(C18/1000)^-0.0992,2)/100</f>
        <v>6.3200000000000006E-2</v>
      </c>
      <c r="G40" s="156">
        <f>ROUND(9.08*(C18/1000)^(-0.0992),2)/100</f>
        <v>3.4299999999999997E-2</v>
      </c>
      <c r="I40" s="156">
        <v>5.21E-2</v>
      </c>
      <c r="J40" s="156">
        <v>1.9099999999999999E-2</v>
      </c>
      <c r="K40" s="156">
        <f>ROUND(10.15*((D18/1000)^(-0.2462))*(K36^0.6929),2)/100</f>
        <v>6.9800000000000001E-2</v>
      </c>
      <c r="L40" s="156">
        <f>ROUND(8.47*(D18/1000)^-0.0608,2)/100</f>
        <v>4.6699999999999998E-2</v>
      </c>
      <c r="M40" s="156">
        <f>ROUND(3.1*(D18/1000)^(-0.0608),2)/100</f>
        <v>1.7100000000000001E-2</v>
      </c>
    </row>
    <row r="41" spans="3:13" ht="19.5" customHeight="1">
      <c r="C41" s="156">
        <f ca="1">IF(E42&lt;=D42,D42,IF(E42&gt;=C42,C42,E42))</f>
        <v>0.3085</v>
      </c>
      <c r="F41" s="156">
        <f ca="1">IF(E42&lt;=G42,G42,IF(E42&gt;=F42,F42,E42))</f>
        <v>0.28670000000000001</v>
      </c>
      <c r="I41" s="156">
        <f ca="1">IF(K42&lt;=J42,J42,IF(K42&gt;=I42,I42,K42))</f>
        <v>0.45019999999999999</v>
      </c>
      <c r="L41" s="156">
        <f ca="1">IF(K42&lt;=M42,M42,IF(K42&gt;=L42,L42,K42))</f>
        <v>0.29399999999999998</v>
      </c>
    </row>
    <row r="42" spans="3:13" ht="19.5" customHeight="1">
      <c r="C42" s="156">
        <v>0.38600000000000001</v>
      </c>
      <c r="D42" s="156">
        <v>0.2291</v>
      </c>
      <c r="E42" s="156">
        <f ca="1">ROUND(351.48*((C20/1000)^(-0.3528))*(E36^0.3524),2)/100</f>
        <v>0.3085</v>
      </c>
      <c r="F42" s="156">
        <f ca="1">ROUND(263.03*(C20/1000)^-0.2253,2)/100</f>
        <v>0.28670000000000001</v>
      </c>
      <c r="G42" s="156">
        <f ca="1">ROUND(156.07*(C20/1000)^(-0.2253),2)/100</f>
        <v>0.1701</v>
      </c>
      <c r="I42" s="156">
        <v>0.50370000000000004</v>
      </c>
      <c r="J42" s="156">
        <v>0.1767</v>
      </c>
      <c r="K42" s="156">
        <f ca="1">ROUND(658.42*((D20/1000)^(-0.4896))*(K36^0.7247),2)/100</f>
        <v>0.45019999999999999</v>
      </c>
      <c r="L42" s="156">
        <f ca="1">ROUND(530.68*(D20/1000)^-0.2941,2)/100</f>
        <v>0.29399999999999998</v>
      </c>
      <c r="M42" s="156">
        <f ca="1">ROUND(186.18*(D20/1000)^(-0.2941),2)/100</f>
        <v>0.1031</v>
      </c>
    </row>
    <row r="44" spans="3:13" ht="19.5" customHeight="1">
      <c r="C44" s="754" t="s">
        <v>3155</v>
      </c>
      <c r="D44" s="755"/>
      <c r="E44" s="755"/>
      <c r="F44" s="755"/>
      <c r="G44" s="756"/>
      <c r="I44" s="754" t="s">
        <v>3156</v>
      </c>
      <c r="J44" s="755"/>
      <c r="K44" s="755"/>
      <c r="L44" s="755"/>
      <c r="M44" s="756"/>
    </row>
    <row r="45" spans="3:13" ht="19.5" customHeight="1">
      <c r="C45" s="167"/>
      <c r="D45" s="167" t="s">
        <v>3143</v>
      </c>
      <c r="E45" s="168">
        <f>E36</f>
        <v>19</v>
      </c>
      <c r="F45" s="136" t="s">
        <v>24</v>
      </c>
      <c r="I45" s="167"/>
      <c r="J45" s="167" t="s">
        <v>3143</v>
      </c>
      <c r="K45" s="168">
        <f>K36</f>
        <v>19</v>
      </c>
      <c r="L45" s="136" t="s">
        <v>24</v>
      </c>
    </row>
    <row r="46" spans="3:13" ht="19.5" customHeight="1">
      <c r="C46" s="757" t="s">
        <v>3146</v>
      </c>
      <c r="D46" s="758"/>
      <c r="E46" s="169"/>
      <c r="F46" s="759" t="s">
        <v>3147</v>
      </c>
      <c r="G46" s="760"/>
      <c r="I46" s="757" t="s">
        <v>3153</v>
      </c>
      <c r="J46" s="758"/>
      <c r="K46" s="169"/>
      <c r="L46" s="759" t="s">
        <v>3154</v>
      </c>
      <c r="M46" s="760"/>
    </row>
    <row r="47" spans="3:13" ht="19.5" customHeight="1">
      <c r="C47" s="169" t="s">
        <v>3148</v>
      </c>
      <c r="D47" s="169" t="s">
        <v>3149</v>
      </c>
      <c r="E47" s="169" t="s">
        <v>3150</v>
      </c>
      <c r="F47" s="169" t="s">
        <v>3148</v>
      </c>
      <c r="G47" s="169" t="s">
        <v>3149</v>
      </c>
      <c r="I47" s="169" t="s">
        <v>3148</v>
      </c>
      <c r="J47" s="169" t="s">
        <v>3149</v>
      </c>
      <c r="K47" s="169" t="s">
        <v>3150</v>
      </c>
      <c r="L47" s="169" t="s">
        <v>3148</v>
      </c>
      <c r="M47" s="169" t="s">
        <v>3149</v>
      </c>
    </row>
    <row r="48" spans="3:13" ht="19.5" customHeight="1">
      <c r="C48" s="156">
        <f>IF(E49&lt;=D49,D49,IF(E49&gt;=C49,C49,E49))</f>
        <v>4.9200000000000001E-2</v>
      </c>
      <c r="F48" s="156">
        <f>IF(E49&lt;=G49,G49,IF(E49&gt;=F49,F49,E49))</f>
        <v>4.87E-2</v>
      </c>
      <c r="I48" s="156">
        <f>IF(K49&lt;=J49,J49,IF(K49&gt;=I49,I49,K49))</f>
        <v>4.9599999999999998E-2</v>
      </c>
      <c r="L48" s="156">
        <f>IF(K49&lt;=M49,M49,IF(K49&gt;=L49,L49,K49))</f>
        <v>4.5900000000000003E-2</v>
      </c>
    </row>
    <row r="49" spans="3:13" ht="19.5" customHeight="1">
      <c r="C49" s="156">
        <v>5.5100000000000003E-2</v>
      </c>
      <c r="D49" s="156">
        <v>4.8599999999999997E-2</v>
      </c>
      <c r="E49" s="156">
        <f>ROUND(12.15*((E18/1000)^(-0.1186))*(E45^0.0882),2)/100</f>
        <v>4.9200000000000001E-2</v>
      </c>
      <c r="F49" s="156">
        <f>ROUND(12.4*(E18/1000)^-0.0952,2)/100</f>
        <v>4.87E-2</v>
      </c>
      <c r="G49" s="156">
        <f>ROUND(10.94*(E18/1000)^(-0.0952),2)/100</f>
        <v>4.2999999999999997E-2</v>
      </c>
      <c r="I49" s="156">
        <v>4.9599999999999998E-2</v>
      </c>
      <c r="J49" s="156">
        <v>1.7299999999999999E-2</v>
      </c>
      <c r="K49" s="156">
        <f>ROUND(12.21*((F18/1000)^(-0.2596))*(K45^0.6874),2)/100</f>
        <v>7.2400000000000006E-2</v>
      </c>
      <c r="L49" s="156">
        <f>ROUND(7.02*(F18/1000)^-0.0433,2)/100</f>
        <v>4.5900000000000003E-2</v>
      </c>
      <c r="M49" s="156">
        <f>ROUND(2.44*(F18/1000)^(-0.0433),2)/100</f>
        <v>1.6E-2</v>
      </c>
    </row>
    <row r="50" spans="3:13" ht="19.5" customHeight="1">
      <c r="C50" s="156">
        <f ca="1">IF(E51&lt;=D51,D51,IF(E51&gt;=C51,C51,E51))</f>
        <v>0.2545</v>
      </c>
      <c r="F50" s="156">
        <f ca="1">IF(E51&lt;=G51,G51,IF(E51&gt;=F51,F51,E51))</f>
        <v>0.2412</v>
      </c>
      <c r="I50" s="156">
        <f ca="1">IF(K51&lt;=J51,J51,IF(K51&gt;=I51,I51,K51))</f>
        <v>0.379</v>
      </c>
      <c r="L50" s="156">
        <f ca="1">IF(K51&lt;=M51,M51,IF(K51&gt;=L51,L51,K51))</f>
        <v>0.2424</v>
      </c>
    </row>
    <row r="51" spans="3:13" ht="19.5" customHeight="1">
      <c r="C51" s="156">
        <v>0.31230000000000002</v>
      </c>
      <c r="D51" s="156">
        <v>0.1714</v>
      </c>
      <c r="E51" s="156">
        <f ca="1">ROUND(152.72*((E20/1000)^(-0.3085))*(E45^0.4222),2)/100</f>
        <v>0.2545</v>
      </c>
      <c r="F51" s="156">
        <f ca="1">ROUND(165.22*(E20/1000)^-0.1956,2)/100</f>
        <v>0.2412</v>
      </c>
      <c r="G51" s="156">
        <f ca="1">ROUND(90.67*(E20/1000)^(-0.1956),2)/100</f>
        <v>0.13239999999999999</v>
      </c>
      <c r="I51" s="156">
        <v>0.42070000000000002</v>
      </c>
      <c r="J51" s="156">
        <v>0.1525</v>
      </c>
      <c r="K51" s="156">
        <f ca="1">ROUND(825.85*((F20/1000)^(-0.5122))*(K45^0.6648),2)/100</f>
        <v>0.379</v>
      </c>
      <c r="L51" s="156">
        <f ca="1">ROUND(467.95*(F20/1000)^-0.3009,2)/100</f>
        <v>0.2424</v>
      </c>
      <c r="M51" s="156">
        <f ca="1">ROUND(169.65*(F20/1000)^(-0.3009),2)/100</f>
        <v>8.7900000000000006E-2</v>
      </c>
    </row>
    <row r="53" spans="3:13" ht="19.5" customHeight="1">
      <c r="C53" s="754" t="s">
        <v>219</v>
      </c>
      <c r="D53" s="755"/>
      <c r="E53" s="755"/>
      <c r="F53" s="755"/>
      <c r="G53" s="756"/>
    </row>
    <row r="54" spans="3:13" ht="19.5" customHeight="1">
      <c r="C54" s="167"/>
      <c r="D54" s="167" t="s">
        <v>3143</v>
      </c>
      <c r="E54" s="168">
        <f>E45</f>
        <v>19</v>
      </c>
      <c r="F54" s="136" t="s">
        <v>24</v>
      </c>
    </row>
    <row r="55" spans="3:13" ht="19.5" customHeight="1">
      <c r="C55" s="757" t="s">
        <v>3144</v>
      </c>
      <c r="D55" s="758"/>
      <c r="E55" s="169"/>
      <c r="F55" s="759" t="s">
        <v>3145</v>
      </c>
      <c r="G55" s="760"/>
    </row>
    <row r="56" spans="3:13" ht="19.5" customHeight="1">
      <c r="C56" s="169" t="s">
        <v>3148</v>
      </c>
      <c r="D56" s="169" t="s">
        <v>3149</v>
      </c>
      <c r="E56" s="169" t="s">
        <v>3150</v>
      </c>
      <c r="F56" s="169" t="s">
        <v>3148</v>
      </c>
      <c r="G56" s="169" t="s">
        <v>3149</v>
      </c>
    </row>
  </sheetData>
  <mergeCells count="24">
    <mergeCell ref="C27:D27"/>
    <mergeCell ref="F27:G27"/>
    <mergeCell ref="I27:J27"/>
    <mergeCell ref="L27:M27"/>
    <mergeCell ref="C3:H3"/>
    <mergeCell ref="C4:H4"/>
    <mergeCell ref="H5:H6"/>
    <mergeCell ref="C25:G25"/>
    <mergeCell ref="I25:M25"/>
    <mergeCell ref="C35:G35"/>
    <mergeCell ref="I35:M35"/>
    <mergeCell ref="C37:D37"/>
    <mergeCell ref="F37:G37"/>
    <mergeCell ref="I37:J37"/>
    <mergeCell ref="L37:M37"/>
    <mergeCell ref="C53:G53"/>
    <mergeCell ref="C55:D55"/>
    <mergeCell ref="F55:G55"/>
    <mergeCell ref="C44:G44"/>
    <mergeCell ref="I44:M44"/>
    <mergeCell ref="C46:D46"/>
    <mergeCell ref="F46:G46"/>
    <mergeCell ref="I46:J46"/>
    <mergeCell ref="L46:M46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5ACA-0840-469D-85CB-468AB41D217A}">
  <sheetPr>
    <tabColor theme="7" tint="0.39997558519241921"/>
  </sheetPr>
  <dimension ref="A1:AC158"/>
  <sheetViews>
    <sheetView view="pageBreakPreview" zoomScale="97" zoomScaleNormal="130" zoomScaleSheetLayoutView="97" workbookViewId="0">
      <pane ySplit="2" topLeftCell="A3" activePane="bottomLeft" state="frozen"/>
      <selection activeCell="I28" sqref="I28"/>
      <selection pane="bottomLeft" activeCell="I132" sqref="I132"/>
    </sheetView>
  </sheetViews>
  <sheetFormatPr defaultColWidth="10.5" defaultRowHeight="19.149999999999999" customHeight="1"/>
  <cols>
    <col min="1" max="1" width="4.125" style="638" customWidth="1"/>
    <col min="2" max="2" width="26" style="639" customWidth="1"/>
    <col min="3" max="3" width="12.5" style="640" customWidth="1"/>
    <col min="4" max="4" width="8.5" style="640" customWidth="1"/>
    <col min="5" max="5" width="4.5" style="641" customWidth="1"/>
    <col min="6" max="6" width="5.5" style="639" customWidth="1"/>
    <col min="7" max="7" width="7.5" style="652" customWidth="1"/>
    <col min="8" max="8" width="9.5" style="643" customWidth="1"/>
    <col min="9" max="9" width="12.75" style="644" customWidth="1"/>
    <col min="10" max="10" width="8.5" style="645" customWidth="1"/>
    <col min="11" max="11" width="7.5" style="646" customWidth="1"/>
    <col min="12" max="12" width="9.5" style="639" customWidth="1"/>
    <col min="13" max="13" width="12.625" style="647" customWidth="1"/>
    <col min="14" max="14" width="8.5" style="640" customWidth="1"/>
    <col min="15" max="15" width="9.5" style="648" customWidth="1"/>
    <col min="16" max="16" width="3.5" style="649" customWidth="1"/>
    <col min="17" max="17" width="15.25" style="650" bestFit="1" customWidth="1"/>
    <col min="18" max="29" width="10.5" style="650"/>
    <col min="30" max="16384" width="10.5" style="640"/>
  </cols>
  <sheetData>
    <row r="1" spans="1:29" s="461" customFormat="1" ht="19.149999999999999" customHeight="1">
      <c r="A1" s="667"/>
      <c r="B1" s="668" t="s">
        <v>3172</v>
      </c>
      <c r="C1" s="668" t="s">
        <v>3173</v>
      </c>
      <c r="D1" s="669"/>
      <c r="E1" s="669"/>
      <c r="F1" s="668" t="s">
        <v>4</v>
      </c>
      <c r="G1" s="668" t="s">
        <v>3174</v>
      </c>
      <c r="H1" s="668"/>
      <c r="I1" s="668"/>
      <c r="J1" s="668"/>
      <c r="K1" s="668" t="s">
        <v>226</v>
      </c>
      <c r="L1" s="668"/>
      <c r="M1" s="668"/>
      <c r="N1" s="668"/>
      <c r="O1" s="674" t="s">
        <v>3175</v>
      </c>
      <c r="P1" s="459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29" s="467" customFormat="1" ht="19.149999999999999" customHeight="1">
      <c r="A2" s="667"/>
      <c r="B2" s="668"/>
      <c r="C2" s="669"/>
      <c r="D2" s="669"/>
      <c r="E2" s="669"/>
      <c r="F2" s="668"/>
      <c r="G2" s="462" t="s">
        <v>1450</v>
      </c>
      <c r="H2" s="463" t="s">
        <v>3176</v>
      </c>
      <c r="I2" s="464" t="s">
        <v>3177</v>
      </c>
      <c r="J2" s="457" t="s">
        <v>3178</v>
      </c>
      <c r="K2" s="458" t="s">
        <v>1450</v>
      </c>
      <c r="L2" s="464" t="s">
        <v>3176</v>
      </c>
      <c r="M2" s="464" t="s">
        <v>3177</v>
      </c>
      <c r="N2" s="458" t="s">
        <v>3178</v>
      </c>
      <c r="O2" s="674"/>
      <c r="P2" s="465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s="9" customFormat="1" ht="19.149999999999999" customHeight="1">
      <c r="A3" s="7"/>
      <c r="B3" s="8"/>
      <c r="C3" s="670"/>
      <c r="D3" s="671"/>
      <c r="E3" s="671"/>
      <c r="J3" s="10"/>
      <c r="M3" s="468"/>
      <c r="P3" s="8">
        <v>1</v>
      </c>
    </row>
    <row r="4" spans="1:29" s="470" customFormat="1" ht="19.149999999999999" customHeight="1">
      <c r="A4" s="7"/>
      <c r="B4" s="8" t="s">
        <v>14</v>
      </c>
      <c r="C4" s="675" t="s">
        <v>3238</v>
      </c>
      <c r="D4" s="671"/>
      <c r="E4" s="671"/>
      <c r="F4" s="671"/>
      <c r="G4" s="671"/>
      <c r="H4" s="671"/>
      <c r="I4" s="671"/>
      <c r="J4" s="671"/>
      <c r="K4" s="9"/>
      <c r="L4" s="9"/>
      <c r="M4" s="468"/>
      <c r="N4" s="9"/>
      <c r="O4" s="9"/>
      <c r="P4" s="469">
        <v>2</v>
      </c>
    </row>
    <row r="5" spans="1:29" s="470" customFormat="1" ht="19.149999999999999" customHeight="1">
      <c r="A5" s="7"/>
      <c r="B5" s="8"/>
      <c r="C5" s="670"/>
      <c r="D5" s="671"/>
      <c r="E5" s="671"/>
      <c r="F5" s="206"/>
      <c r="G5" s="13"/>
      <c r="H5" s="9"/>
      <c r="I5" s="9"/>
      <c r="J5" s="9"/>
      <c r="K5" s="13"/>
      <c r="L5" s="9"/>
      <c r="M5" s="468"/>
      <c r="N5" s="9"/>
      <c r="O5" s="9"/>
      <c r="P5" s="469">
        <v>3</v>
      </c>
    </row>
    <row r="6" spans="1:29" s="470" customFormat="1" ht="19.149999999999999" customHeight="1">
      <c r="A6" s="7"/>
      <c r="B6" s="8" t="s">
        <v>18</v>
      </c>
      <c r="C6" s="670" t="s">
        <v>3179</v>
      </c>
      <c r="D6" s="671"/>
      <c r="E6" s="671"/>
      <c r="F6" s="671"/>
      <c r="G6" s="671"/>
      <c r="H6" s="671"/>
      <c r="I6" s="671"/>
      <c r="J6" s="671"/>
      <c r="K6" s="9"/>
      <c r="L6" s="9"/>
      <c r="M6" s="468"/>
      <c r="N6" s="9"/>
      <c r="O6" s="9"/>
      <c r="P6" s="469">
        <v>4</v>
      </c>
    </row>
    <row r="7" spans="1:29" s="470" customFormat="1" ht="19.149999999999999" customHeight="1">
      <c r="A7" s="7"/>
      <c r="B7" s="8"/>
      <c r="C7" s="670"/>
      <c r="D7" s="671"/>
      <c r="E7" s="671"/>
      <c r="F7" s="9"/>
      <c r="G7" s="9"/>
      <c r="H7" s="9"/>
      <c r="I7" s="9"/>
      <c r="J7" s="9"/>
      <c r="K7" s="9"/>
      <c r="L7" s="9"/>
      <c r="M7" s="468"/>
      <c r="N7" s="9"/>
      <c r="O7" s="9"/>
      <c r="P7" s="469">
        <v>5</v>
      </c>
    </row>
    <row r="8" spans="1:29" s="470" customFormat="1" ht="19.149999999999999" customHeight="1">
      <c r="A8" s="7"/>
      <c r="B8" s="8" t="s">
        <v>22</v>
      </c>
      <c r="C8" s="670"/>
      <c r="D8" s="671"/>
      <c r="E8" s="671"/>
      <c r="F8" s="9"/>
      <c r="G8" s="672"/>
      <c r="H8" s="672"/>
      <c r="I8" s="672"/>
      <c r="J8" s="386"/>
      <c r="K8" s="672"/>
      <c r="L8" s="672"/>
      <c r="M8" s="672"/>
      <c r="N8" s="9"/>
      <c r="O8" s="9"/>
      <c r="P8" s="469">
        <v>6</v>
      </c>
    </row>
    <row r="9" spans="1:29" s="470" customFormat="1" ht="19.149999999999999" customHeight="1">
      <c r="A9" s="7"/>
      <c r="B9" s="8"/>
      <c r="C9" s="670"/>
      <c r="D9" s="671"/>
      <c r="E9" s="671"/>
      <c r="F9" s="9"/>
      <c r="G9" s="673"/>
      <c r="H9" s="673"/>
      <c r="I9" s="673"/>
      <c r="J9" s="18"/>
      <c r="K9" s="673"/>
      <c r="L9" s="673"/>
      <c r="M9" s="673"/>
      <c r="N9" s="9"/>
      <c r="O9" s="9"/>
      <c r="P9" s="469">
        <v>7</v>
      </c>
    </row>
    <row r="10" spans="1:29" s="469" customFormat="1" ht="19.149999999999999" customHeight="1">
      <c r="A10" s="7"/>
      <c r="B10" s="8"/>
      <c r="C10" s="670"/>
      <c r="D10" s="671"/>
      <c r="E10" s="671"/>
      <c r="F10" s="9"/>
      <c r="G10" s="9"/>
      <c r="H10" s="9"/>
      <c r="I10" s="17"/>
      <c r="J10" s="206"/>
      <c r="K10" s="9"/>
      <c r="L10" s="9"/>
      <c r="M10" s="471"/>
      <c r="N10" s="8"/>
      <c r="O10" s="8"/>
      <c r="P10" s="469">
        <v>8</v>
      </c>
    </row>
    <row r="11" spans="1:29" s="470" customFormat="1" ht="19.149999999999999" customHeight="1">
      <c r="A11" s="7"/>
      <c r="B11" s="8" t="s">
        <v>3239</v>
      </c>
      <c r="C11" s="677" t="s">
        <v>3240</v>
      </c>
      <c r="D11" s="678"/>
      <c r="E11" s="678"/>
      <c r="F11" s="9"/>
      <c r="G11" s="472"/>
      <c r="H11" s="473"/>
      <c r="I11" s="473"/>
      <c r="J11" s="473"/>
      <c r="K11" s="9"/>
      <c r="L11" s="9"/>
      <c r="M11" s="9"/>
      <c r="N11" s="9"/>
      <c r="O11" s="9"/>
      <c r="P11" s="469">
        <v>9</v>
      </c>
    </row>
    <row r="12" spans="1:29" s="470" customFormat="1" ht="19.149999999999999" customHeight="1">
      <c r="A12" s="7"/>
      <c r="B12" s="8"/>
      <c r="C12" s="676"/>
      <c r="D12" s="671"/>
      <c r="E12" s="671"/>
      <c r="F12" s="9"/>
      <c r="G12" s="9"/>
      <c r="H12" s="9"/>
      <c r="I12" s="17"/>
      <c r="J12" s="206"/>
      <c r="K12" s="9"/>
      <c r="L12" s="9"/>
      <c r="M12" s="471"/>
      <c r="N12" s="9"/>
      <c r="O12" s="9"/>
      <c r="P12" s="469">
        <v>10</v>
      </c>
    </row>
    <row r="13" spans="1:29" s="470" customFormat="1" ht="19.149999999999999" customHeight="1">
      <c r="A13" s="7"/>
      <c r="B13" s="8"/>
      <c r="C13" s="676"/>
      <c r="D13" s="671"/>
      <c r="E13" s="671"/>
      <c r="F13" s="9"/>
      <c r="G13" s="9"/>
      <c r="H13" s="9"/>
      <c r="I13" s="17"/>
      <c r="J13" s="206"/>
      <c r="K13" s="9"/>
      <c r="L13" s="9"/>
      <c r="M13" s="471"/>
      <c r="N13" s="9"/>
      <c r="O13" s="9"/>
      <c r="P13" s="469">
        <v>11</v>
      </c>
    </row>
    <row r="14" spans="1:29" s="470" customFormat="1" ht="19.149999999999999" customHeight="1">
      <c r="A14" s="7"/>
      <c r="B14" s="9"/>
      <c r="C14" s="676"/>
      <c r="D14" s="671"/>
      <c r="E14" s="671"/>
      <c r="F14" s="9"/>
      <c r="G14" s="9"/>
      <c r="H14" s="9"/>
      <c r="I14" s="17"/>
      <c r="J14" s="206"/>
      <c r="K14" s="9"/>
      <c r="L14" s="9"/>
      <c r="M14" s="471"/>
      <c r="N14" s="9"/>
      <c r="O14" s="9"/>
      <c r="P14" s="469">
        <v>12</v>
      </c>
    </row>
    <row r="15" spans="1:29" s="470" customFormat="1" ht="19.149999999999999" customHeight="1">
      <c r="A15" s="7"/>
      <c r="B15" s="9"/>
      <c r="C15" s="676"/>
      <c r="D15" s="671"/>
      <c r="E15" s="671"/>
      <c r="F15" s="9"/>
      <c r="G15" s="9"/>
      <c r="H15" s="9"/>
      <c r="I15" s="17"/>
      <c r="J15" s="206"/>
      <c r="K15" s="9"/>
      <c r="L15" s="9"/>
      <c r="M15" s="471"/>
      <c r="N15" s="9"/>
      <c r="O15" s="9"/>
      <c r="P15" s="469">
        <v>13</v>
      </c>
    </row>
    <row r="16" spans="1:29" s="470" customFormat="1" ht="19.149999999999999" customHeight="1">
      <c r="A16" s="7"/>
      <c r="B16" s="9"/>
      <c r="C16" s="676"/>
      <c r="D16" s="671"/>
      <c r="E16" s="671"/>
      <c r="F16" s="9"/>
      <c r="G16" s="9"/>
      <c r="H16" s="9"/>
      <c r="I16" s="17"/>
      <c r="J16" s="206"/>
      <c r="K16" s="9"/>
      <c r="L16" s="9"/>
      <c r="M16" s="471"/>
      <c r="N16" s="9"/>
      <c r="O16" s="9"/>
      <c r="P16" s="469">
        <v>14</v>
      </c>
    </row>
    <row r="17" spans="1:29" s="470" customFormat="1" ht="19.149999999999999" customHeight="1">
      <c r="A17" s="7"/>
      <c r="B17" s="8"/>
      <c r="C17" s="676"/>
      <c r="D17" s="671"/>
      <c r="E17" s="671"/>
      <c r="F17" s="9"/>
      <c r="G17" s="9"/>
      <c r="H17" s="9"/>
      <c r="I17" s="17"/>
      <c r="J17" s="206"/>
      <c r="K17" s="9"/>
      <c r="L17" s="9"/>
      <c r="M17" s="471"/>
      <c r="N17" s="9"/>
      <c r="O17" s="9"/>
      <c r="P17" s="469">
        <v>15</v>
      </c>
    </row>
    <row r="18" spans="1:29" s="470" customFormat="1" ht="19.149999999999999" customHeight="1">
      <c r="A18" s="7"/>
      <c r="B18" s="9"/>
      <c r="C18" s="676"/>
      <c r="D18" s="671"/>
      <c r="E18" s="671"/>
      <c r="F18" s="9"/>
      <c r="G18" s="9"/>
      <c r="H18" s="9"/>
      <c r="I18" s="17"/>
      <c r="J18" s="206"/>
      <c r="K18" s="9"/>
      <c r="L18" s="9"/>
      <c r="M18" s="471"/>
      <c r="N18" s="9"/>
      <c r="O18" s="9"/>
      <c r="P18" s="469">
        <v>16</v>
      </c>
    </row>
    <row r="19" spans="1:29" s="470" customFormat="1" ht="19.149999999999999" customHeight="1">
      <c r="A19" s="7"/>
      <c r="B19" s="474"/>
      <c r="C19" s="676"/>
      <c r="D19" s="671"/>
      <c r="E19" s="671"/>
      <c r="F19" s="9"/>
      <c r="G19" s="9"/>
      <c r="H19" s="13"/>
      <c r="I19" s="17"/>
      <c r="J19" s="206"/>
      <c r="K19" s="9"/>
      <c r="L19" s="9"/>
      <c r="M19" s="471"/>
      <c r="N19" s="9"/>
      <c r="O19" s="9"/>
      <c r="P19" s="469">
        <v>17</v>
      </c>
    </row>
    <row r="20" spans="1:29" s="470" customFormat="1" ht="19.149999999999999" customHeight="1">
      <c r="A20" s="7"/>
      <c r="B20" s="475"/>
      <c r="C20" s="676"/>
      <c r="D20" s="671"/>
      <c r="E20" s="671"/>
      <c r="F20" s="476"/>
      <c r="G20" s="456"/>
      <c r="H20" s="477"/>
      <c r="I20" s="477"/>
      <c r="J20" s="478"/>
      <c r="K20" s="9"/>
      <c r="L20" s="9"/>
      <c r="M20" s="471"/>
      <c r="N20" s="9"/>
      <c r="O20" s="9"/>
      <c r="P20" s="469">
        <v>18</v>
      </c>
    </row>
    <row r="21" spans="1:29" s="470" customFormat="1" ht="19.149999999999999" customHeight="1">
      <c r="A21" s="7"/>
      <c r="B21" s="475"/>
      <c r="C21" s="676"/>
      <c r="D21" s="671"/>
      <c r="E21" s="671"/>
      <c r="F21" s="476"/>
      <c r="G21" s="456"/>
      <c r="H21" s="477"/>
      <c r="I21" s="477"/>
      <c r="J21" s="479"/>
      <c r="K21" s="9"/>
      <c r="L21" s="9"/>
      <c r="M21" s="471"/>
      <c r="N21" s="9"/>
      <c r="O21" s="9"/>
      <c r="P21" s="469">
        <v>19</v>
      </c>
    </row>
    <row r="22" spans="1:29" s="470" customFormat="1" ht="19.149999999999999" customHeight="1">
      <c r="A22" s="7"/>
      <c r="B22" s="480"/>
      <c r="C22" s="676"/>
      <c r="D22" s="671"/>
      <c r="E22" s="671"/>
      <c r="F22" s="9"/>
      <c r="G22" s="9"/>
      <c r="H22" s="9"/>
      <c r="I22" s="17"/>
      <c r="J22" s="206"/>
      <c r="K22" s="9"/>
      <c r="L22" s="9"/>
      <c r="M22" s="471"/>
      <c r="N22" s="9"/>
      <c r="O22" s="9"/>
      <c r="P22" s="469">
        <v>20</v>
      </c>
    </row>
    <row r="23" spans="1:29" s="470" customFormat="1" ht="19.149999999999999" customHeight="1">
      <c r="A23" s="7"/>
      <c r="B23" s="9"/>
      <c r="C23" s="676"/>
      <c r="D23" s="671"/>
      <c r="E23" s="671"/>
      <c r="F23" s="9"/>
      <c r="G23" s="9"/>
      <c r="H23" s="9"/>
      <c r="I23" s="17"/>
      <c r="J23" s="206"/>
      <c r="K23" s="9"/>
      <c r="L23" s="9"/>
      <c r="M23" s="471"/>
      <c r="N23" s="9"/>
      <c r="O23" s="9"/>
      <c r="P23" s="469">
        <v>21</v>
      </c>
    </row>
    <row r="24" spans="1:29" s="470" customFormat="1" ht="19.149999999999999" customHeight="1">
      <c r="A24" s="7"/>
      <c r="B24" s="8"/>
      <c r="C24" s="676"/>
      <c r="D24" s="671"/>
      <c r="E24" s="671"/>
      <c r="F24" s="9"/>
      <c r="G24" s="9"/>
      <c r="H24" s="9"/>
      <c r="I24" s="17"/>
      <c r="J24" s="206"/>
      <c r="K24" s="9"/>
      <c r="L24" s="9"/>
      <c r="M24" s="471"/>
      <c r="N24" s="9"/>
      <c r="O24" s="9"/>
      <c r="P24" s="469">
        <v>22</v>
      </c>
    </row>
    <row r="25" spans="1:29" s="470" customFormat="1" ht="19.149999999999999" customHeight="1">
      <c r="A25" s="7"/>
      <c r="B25" s="8"/>
      <c r="C25" s="676"/>
      <c r="D25" s="671"/>
      <c r="E25" s="671"/>
      <c r="F25" s="9"/>
      <c r="G25" s="9"/>
      <c r="H25" s="9"/>
      <c r="I25" s="17"/>
      <c r="J25" s="206"/>
      <c r="K25" s="9"/>
      <c r="L25" s="9"/>
      <c r="M25" s="471"/>
      <c r="N25" s="9"/>
      <c r="O25" s="9"/>
      <c r="P25" s="469">
        <v>23</v>
      </c>
    </row>
    <row r="26" spans="1:29" s="470" customFormat="1" ht="19.149999999999999" customHeight="1">
      <c r="A26" s="7"/>
      <c r="B26" s="9"/>
      <c r="C26" s="676"/>
      <c r="D26" s="671"/>
      <c r="E26" s="671"/>
      <c r="F26" s="9"/>
      <c r="G26" s="9"/>
      <c r="H26" s="9"/>
      <c r="I26" s="17"/>
      <c r="J26" s="206"/>
      <c r="K26" s="9"/>
      <c r="L26" s="9"/>
      <c r="M26" s="471"/>
      <c r="N26" s="9"/>
      <c r="O26" s="9"/>
      <c r="P26" s="469">
        <v>24</v>
      </c>
    </row>
    <row r="27" spans="1:29" s="482" customFormat="1" ht="19.149999999999999" customHeight="1">
      <c r="A27" s="7"/>
      <c r="B27" s="8"/>
      <c r="C27" s="670"/>
      <c r="D27" s="671"/>
      <c r="E27" s="671"/>
      <c r="F27" s="9"/>
      <c r="G27" s="9"/>
      <c r="H27" s="9"/>
      <c r="I27" s="9"/>
      <c r="J27" s="9"/>
      <c r="K27" s="9"/>
      <c r="L27" s="9"/>
      <c r="M27" s="471"/>
      <c r="N27" s="9"/>
      <c r="O27" s="9"/>
      <c r="P27" s="481">
        <v>25</v>
      </c>
    </row>
    <row r="28" spans="1:29" s="461" customFormat="1" ht="19.149999999999999" customHeight="1">
      <c r="A28" s="483" t="s">
        <v>3180</v>
      </c>
      <c r="B28" s="132" t="s">
        <v>3181</v>
      </c>
      <c r="C28" s="684"/>
      <c r="D28" s="671"/>
      <c r="E28" s="671"/>
      <c r="F28" s="484"/>
      <c r="G28" s="485"/>
      <c r="H28" s="486"/>
      <c r="I28" s="487"/>
      <c r="J28" s="488"/>
      <c r="K28" s="38"/>
      <c r="L28" s="489"/>
      <c r="M28" s="489"/>
      <c r="N28" s="38"/>
      <c r="O28" s="490"/>
      <c r="P28" s="459">
        <v>1</v>
      </c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</row>
    <row r="29" spans="1:29" s="498" customFormat="1" ht="19.149999999999999" customHeight="1">
      <c r="A29" s="488" t="s">
        <v>1455</v>
      </c>
      <c r="B29" s="491" t="s">
        <v>3182</v>
      </c>
      <c r="C29" s="685"/>
      <c r="D29" s="671"/>
      <c r="E29" s="671"/>
      <c r="F29" s="492"/>
      <c r="G29" s="493"/>
      <c r="H29" s="486"/>
      <c r="I29" s="487"/>
      <c r="J29" s="488"/>
      <c r="K29" s="494"/>
      <c r="L29" s="495"/>
      <c r="M29" s="487"/>
      <c r="N29" s="38"/>
      <c r="O29" s="489"/>
      <c r="P29" s="496">
        <v>2</v>
      </c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</row>
    <row r="30" spans="1:29" s="497" customFormat="1" ht="19.149999999999999" customHeight="1">
      <c r="A30" s="499"/>
      <c r="B30" s="500" t="s">
        <v>3183</v>
      </c>
      <c r="C30" s="679" t="s">
        <v>195</v>
      </c>
      <c r="D30" s="671"/>
      <c r="E30" s="671"/>
      <c r="F30" s="501" t="s">
        <v>43</v>
      </c>
      <c r="G30" s="502">
        <v>1</v>
      </c>
      <c r="H30" s="503"/>
      <c r="I30" s="504">
        <v>0</v>
      </c>
      <c r="J30" s="85"/>
      <c r="K30" s="505"/>
      <c r="L30" s="489"/>
      <c r="M30" s="489"/>
      <c r="N30" s="38"/>
      <c r="O30" s="506"/>
      <c r="P30" s="496">
        <v>3</v>
      </c>
    </row>
    <row r="31" spans="1:29" s="498" customFormat="1" ht="19.149999999999999" customHeight="1">
      <c r="A31" s="488"/>
      <c r="B31" s="507" t="s">
        <v>3184</v>
      </c>
      <c r="C31" s="680" t="s">
        <v>3169</v>
      </c>
      <c r="D31" s="671"/>
      <c r="E31" s="671"/>
      <c r="F31" s="508" t="s">
        <v>212</v>
      </c>
      <c r="G31" s="509">
        <v>1</v>
      </c>
      <c r="H31" s="510"/>
      <c r="I31" s="511">
        <v>0</v>
      </c>
      <c r="J31" s="85"/>
      <c r="K31" s="493"/>
      <c r="L31" s="495"/>
      <c r="M31" s="489"/>
      <c r="N31" s="38"/>
      <c r="O31" s="512"/>
      <c r="P31" s="496">
        <v>4</v>
      </c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</row>
    <row r="32" spans="1:29" s="497" customFormat="1" ht="19.149999999999999" customHeight="1">
      <c r="A32" s="499"/>
      <c r="B32" s="500" t="s">
        <v>3185</v>
      </c>
      <c r="C32" s="679" t="s">
        <v>195</v>
      </c>
      <c r="D32" s="671"/>
      <c r="E32" s="671"/>
      <c r="F32" s="501" t="s">
        <v>212</v>
      </c>
      <c r="G32" s="502">
        <v>1</v>
      </c>
      <c r="H32" s="503"/>
      <c r="I32" s="504">
        <v>0</v>
      </c>
      <c r="J32" s="85"/>
      <c r="K32" s="493"/>
      <c r="L32" s="495"/>
      <c r="M32" s="487"/>
      <c r="N32" s="38"/>
      <c r="O32" s="490"/>
      <c r="P32" s="496">
        <v>5</v>
      </c>
    </row>
    <row r="33" spans="1:29" s="498" customFormat="1" ht="19.149999999999999" customHeight="1">
      <c r="A33" s="488"/>
      <c r="B33" s="513" t="s">
        <v>3186</v>
      </c>
      <c r="C33" s="681" t="s">
        <v>195</v>
      </c>
      <c r="D33" s="671"/>
      <c r="E33" s="671"/>
      <c r="F33" s="501" t="s">
        <v>212</v>
      </c>
      <c r="G33" s="502">
        <v>1</v>
      </c>
      <c r="H33" s="514"/>
      <c r="I33" s="504">
        <v>0</v>
      </c>
      <c r="J33" s="488"/>
      <c r="K33" s="493"/>
      <c r="L33" s="495"/>
      <c r="M33" s="487"/>
      <c r="N33" s="38"/>
      <c r="O33" s="489"/>
      <c r="P33" s="496">
        <v>6</v>
      </c>
      <c r="Q33" s="497"/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7"/>
      <c r="AC33" s="497"/>
    </row>
    <row r="34" spans="1:29" s="498" customFormat="1" ht="19.149999999999999" customHeight="1">
      <c r="A34" s="515"/>
      <c r="B34" s="516" t="s">
        <v>3187</v>
      </c>
      <c r="C34" s="682" t="s">
        <v>195</v>
      </c>
      <c r="D34" s="671"/>
      <c r="E34" s="671"/>
      <c r="F34" s="517" t="s">
        <v>43</v>
      </c>
      <c r="G34" s="518">
        <v>1</v>
      </c>
      <c r="H34" s="519"/>
      <c r="I34" s="520">
        <v>0</v>
      </c>
      <c r="J34" s="85"/>
      <c r="K34" s="493"/>
      <c r="L34" s="495"/>
      <c r="M34" s="487"/>
      <c r="N34" s="38"/>
      <c r="O34" s="489"/>
      <c r="P34" s="496">
        <v>7</v>
      </c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</row>
    <row r="35" spans="1:29" s="498" customFormat="1" ht="19.149999999999999" customHeight="1">
      <c r="A35" s="488"/>
      <c r="B35" s="521" t="s">
        <v>3187</v>
      </c>
      <c r="C35" s="683" t="s">
        <v>3169</v>
      </c>
      <c r="D35" s="671"/>
      <c r="E35" s="671"/>
      <c r="F35" s="522" t="s">
        <v>212</v>
      </c>
      <c r="G35" s="523">
        <v>1</v>
      </c>
      <c r="H35" s="524"/>
      <c r="I35" s="525">
        <v>0</v>
      </c>
      <c r="J35" s="85"/>
      <c r="K35" s="493"/>
      <c r="L35" s="495"/>
      <c r="M35" s="489"/>
      <c r="N35" s="38"/>
      <c r="O35" s="489"/>
      <c r="P35" s="496">
        <v>8</v>
      </c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</row>
    <row r="36" spans="1:29" s="498" customFormat="1" ht="19.149999999999999" customHeight="1">
      <c r="A36" s="526"/>
      <c r="B36" s="516" t="s">
        <v>3188</v>
      </c>
      <c r="C36" s="682" t="s">
        <v>195</v>
      </c>
      <c r="D36" s="671"/>
      <c r="E36" s="671"/>
      <c r="F36" s="517" t="s">
        <v>212</v>
      </c>
      <c r="G36" s="518">
        <v>1</v>
      </c>
      <c r="H36" s="527"/>
      <c r="I36" s="528">
        <v>0</v>
      </c>
      <c r="J36" s="85"/>
      <c r="K36" s="493"/>
      <c r="L36" s="495"/>
      <c r="M36" s="487"/>
      <c r="N36" s="38"/>
      <c r="O36" s="489"/>
      <c r="P36" s="496">
        <v>9</v>
      </c>
      <c r="Q36" s="497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  <c r="AC36" s="497"/>
    </row>
    <row r="37" spans="1:29" s="497" customFormat="1" ht="19.149999999999999" customHeight="1">
      <c r="A37" s="488"/>
      <c r="B37" s="529" t="s">
        <v>3189</v>
      </c>
      <c r="C37" s="690" t="s">
        <v>195</v>
      </c>
      <c r="D37" s="671"/>
      <c r="E37" s="671"/>
      <c r="F37" s="530" t="s">
        <v>43</v>
      </c>
      <c r="G37" s="531">
        <v>1</v>
      </c>
      <c r="H37" s="532"/>
      <c r="I37" s="533">
        <f>+'設計書（機械設備）'!G26</f>
        <v>0</v>
      </c>
      <c r="J37" s="488"/>
      <c r="K37" s="505"/>
      <c r="L37" s="489"/>
      <c r="M37" s="489"/>
      <c r="N37" s="38"/>
      <c r="O37" s="490"/>
      <c r="P37" s="496">
        <v>10</v>
      </c>
    </row>
    <row r="38" spans="1:29" s="497" customFormat="1" ht="19.149999999999999" customHeight="1">
      <c r="A38" s="515"/>
      <c r="B38" s="534" t="s">
        <v>3189</v>
      </c>
      <c r="C38" s="691" t="s">
        <v>3169</v>
      </c>
      <c r="D38" s="671"/>
      <c r="E38" s="671"/>
      <c r="F38" s="535" t="s">
        <v>212</v>
      </c>
      <c r="G38" s="536">
        <v>1</v>
      </c>
      <c r="H38" s="537"/>
      <c r="I38" s="538">
        <v>0</v>
      </c>
      <c r="J38" s="85"/>
      <c r="K38" s="493"/>
      <c r="L38" s="489"/>
      <c r="M38" s="487"/>
      <c r="N38" s="38"/>
      <c r="O38" s="489"/>
      <c r="P38" s="496">
        <v>11</v>
      </c>
    </row>
    <row r="39" spans="1:29" s="497" customFormat="1" ht="19.149999999999999" customHeight="1">
      <c r="A39" s="515"/>
      <c r="B39" s="529" t="s">
        <v>3190</v>
      </c>
      <c r="C39" s="690" t="s">
        <v>195</v>
      </c>
      <c r="D39" s="671"/>
      <c r="E39" s="671"/>
      <c r="F39" s="530" t="s">
        <v>212</v>
      </c>
      <c r="G39" s="531">
        <v>1</v>
      </c>
      <c r="H39" s="539"/>
      <c r="I39" s="539">
        <v>0</v>
      </c>
      <c r="J39" s="85"/>
      <c r="K39" s="493"/>
      <c r="L39" s="489"/>
      <c r="M39" s="489"/>
      <c r="N39" s="38"/>
      <c r="O39" s="489"/>
      <c r="P39" s="496">
        <v>12</v>
      </c>
    </row>
    <row r="40" spans="1:29" s="498" customFormat="1" ht="19.149999999999999" customHeight="1">
      <c r="A40" s="488"/>
      <c r="B40" s="540" t="s">
        <v>3191</v>
      </c>
      <c r="C40" s="692"/>
      <c r="D40" s="671"/>
      <c r="E40" s="671"/>
      <c r="F40" s="541" t="s">
        <v>212</v>
      </c>
      <c r="G40" s="542">
        <v>1</v>
      </c>
      <c r="H40" s="543"/>
      <c r="I40" s="544">
        <v>0</v>
      </c>
      <c r="J40" s="488"/>
      <c r="K40" s="493"/>
      <c r="L40" s="38"/>
      <c r="M40" s="487"/>
      <c r="N40" s="38"/>
      <c r="O40" s="489"/>
      <c r="P40" s="496">
        <v>13</v>
      </c>
      <c r="Q40" s="497"/>
      <c r="R40" s="497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  <c r="AC40" s="497"/>
    </row>
    <row r="41" spans="1:29" s="497" customFormat="1" ht="19.149999999999999" customHeight="1">
      <c r="A41" s="545"/>
      <c r="B41" s="546" t="s">
        <v>3192</v>
      </c>
      <c r="C41" s="688"/>
      <c r="D41" s="671"/>
      <c r="E41" s="671"/>
      <c r="F41" s="492"/>
      <c r="G41" s="493"/>
      <c r="H41" s="547"/>
      <c r="I41" s="548">
        <f>SUM(I30:I40)</f>
        <v>0</v>
      </c>
      <c r="J41" s="85"/>
      <c r="K41" s="494"/>
      <c r="L41" s="495"/>
      <c r="M41" s="548"/>
      <c r="N41" s="38"/>
      <c r="O41" s="489"/>
      <c r="P41" s="496">
        <v>14</v>
      </c>
    </row>
    <row r="42" spans="1:29" s="498" customFormat="1" ht="19.149999999999999" customHeight="1">
      <c r="A42" s="488" t="s">
        <v>1457</v>
      </c>
      <c r="B42" s="549" t="s">
        <v>3193</v>
      </c>
      <c r="C42" s="686" t="s">
        <v>148</v>
      </c>
      <c r="D42" s="671"/>
      <c r="E42" s="671"/>
      <c r="F42" s="550" t="s">
        <v>212</v>
      </c>
      <c r="G42" s="551">
        <v>1</v>
      </c>
      <c r="H42" s="552"/>
      <c r="I42" s="553">
        <v>0</v>
      </c>
      <c r="J42" s="85"/>
      <c r="K42" s="485"/>
      <c r="L42" s="489"/>
      <c r="M42" s="489"/>
      <c r="N42" s="38"/>
      <c r="O42" s="506"/>
      <c r="P42" s="496">
        <v>15</v>
      </c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  <c r="AC42" s="497"/>
    </row>
    <row r="43" spans="1:29" s="497" customFormat="1" ht="19.149999999999999" customHeight="1">
      <c r="A43" s="499"/>
      <c r="B43" s="549" t="s">
        <v>3193</v>
      </c>
      <c r="C43" s="686" t="s">
        <v>150</v>
      </c>
      <c r="D43" s="687"/>
      <c r="E43" s="687"/>
      <c r="F43" s="550" t="s">
        <v>212</v>
      </c>
      <c r="G43" s="551">
        <v>1</v>
      </c>
      <c r="H43" s="552"/>
      <c r="I43" s="553">
        <v>0</v>
      </c>
      <c r="J43" s="488"/>
      <c r="K43" s="38"/>
      <c r="L43" s="489"/>
      <c r="M43" s="489"/>
      <c r="N43" s="38"/>
      <c r="O43" s="489"/>
      <c r="P43" s="496">
        <v>16</v>
      </c>
    </row>
    <row r="44" spans="1:29" s="497" customFormat="1" ht="19.149999999999999" customHeight="1">
      <c r="A44" s="488"/>
      <c r="B44" s="549" t="s">
        <v>3193</v>
      </c>
      <c r="C44" s="686" t="s">
        <v>217</v>
      </c>
      <c r="D44" s="671"/>
      <c r="E44" s="671"/>
      <c r="F44" s="550" t="s">
        <v>212</v>
      </c>
      <c r="G44" s="551">
        <v>1</v>
      </c>
      <c r="H44" s="554"/>
      <c r="I44" s="555">
        <v>0</v>
      </c>
      <c r="J44" s="488"/>
      <c r="K44" s="485"/>
      <c r="L44" s="489"/>
      <c r="M44" s="489"/>
      <c r="N44" s="38"/>
      <c r="O44" s="489"/>
      <c r="P44" s="496">
        <v>17</v>
      </c>
    </row>
    <row r="45" spans="1:29" s="497" customFormat="1" ht="19.149999999999999" customHeight="1">
      <c r="A45" s="499"/>
      <c r="B45" s="546" t="s">
        <v>3192</v>
      </c>
      <c r="C45" s="688"/>
      <c r="D45" s="671"/>
      <c r="E45" s="671"/>
      <c r="F45" s="484"/>
      <c r="G45" s="494"/>
      <c r="H45" s="486"/>
      <c r="I45" s="487">
        <f>SUM(I42:I44)</f>
        <v>0</v>
      </c>
      <c r="J45" s="488"/>
      <c r="K45" s="494"/>
      <c r="L45" s="495"/>
      <c r="M45" s="487"/>
      <c r="N45" s="38"/>
      <c r="O45" s="489"/>
      <c r="P45" s="496">
        <v>18</v>
      </c>
    </row>
    <row r="46" spans="1:29" s="497" customFormat="1" ht="19.149999999999999" customHeight="1">
      <c r="A46" s="488" t="s">
        <v>1459</v>
      </c>
      <c r="B46" s="556" t="s">
        <v>3194</v>
      </c>
      <c r="C46" s="689" t="s">
        <v>148</v>
      </c>
      <c r="D46" s="671"/>
      <c r="E46" s="671"/>
      <c r="F46" s="557" t="s">
        <v>212</v>
      </c>
      <c r="G46" s="558">
        <v>1</v>
      </c>
      <c r="H46" s="559"/>
      <c r="I46" s="560">
        <v>0</v>
      </c>
      <c r="J46" s="488"/>
      <c r="K46" s="561"/>
      <c r="L46" s="489"/>
      <c r="M46" s="489"/>
      <c r="N46" s="38"/>
      <c r="O46" s="489"/>
      <c r="P46" s="496">
        <v>19</v>
      </c>
    </row>
    <row r="47" spans="1:29" s="498" customFormat="1" ht="19.149999999999999" customHeight="1">
      <c r="A47" s="488"/>
      <c r="B47" s="556" t="s">
        <v>3194</v>
      </c>
      <c r="C47" s="689" t="s">
        <v>150</v>
      </c>
      <c r="D47" s="671"/>
      <c r="E47" s="671"/>
      <c r="F47" s="557" t="s">
        <v>212</v>
      </c>
      <c r="G47" s="558">
        <v>1</v>
      </c>
      <c r="H47" s="562"/>
      <c r="I47" s="563">
        <v>0</v>
      </c>
      <c r="J47" s="85"/>
      <c r="K47" s="564"/>
      <c r="L47" s="495"/>
      <c r="M47" s="487"/>
      <c r="N47" s="38"/>
      <c r="O47" s="490"/>
      <c r="P47" s="496">
        <v>20</v>
      </c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</row>
    <row r="48" spans="1:29" s="497" customFormat="1" ht="19.149999999999999" customHeight="1">
      <c r="A48" s="545"/>
      <c r="B48" s="556" t="s">
        <v>3194</v>
      </c>
      <c r="C48" s="689" t="s">
        <v>217</v>
      </c>
      <c r="D48" s="671"/>
      <c r="E48" s="671"/>
      <c r="F48" s="557" t="s">
        <v>212</v>
      </c>
      <c r="G48" s="558">
        <v>1</v>
      </c>
      <c r="H48" s="559"/>
      <c r="I48" s="565">
        <v>0</v>
      </c>
      <c r="J48" s="85"/>
      <c r="K48" s="494"/>
      <c r="L48" s="495"/>
      <c r="M48" s="487"/>
      <c r="N48" s="38"/>
      <c r="O48" s="489"/>
      <c r="P48" s="496">
        <v>21</v>
      </c>
    </row>
    <row r="49" spans="1:29" s="497" customFormat="1" ht="19.149999999999999" customHeight="1">
      <c r="A49" s="488"/>
      <c r="B49" s="546" t="s">
        <v>3192</v>
      </c>
      <c r="C49" s="688"/>
      <c r="D49" s="671"/>
      <c r="E49" s="671"/>
      <c r="F49" s="492"/>
      <c r="G49" s="493"/>
      <c r="H49" s="547"/>
      <c r="I49" s="489">
        <f>SUM(I46:I48)</f>
        <v>0</v>
      </c>
      <c r="J49" s="488"/>
      <c r="K49" s="485"/>
      <c r="L49" s="489"/>
      <c r="M49" s="489"/>
      <c r="N49" s="38"/>
      <c r="O49" s="489"/>
      <c r="P49" s="496">
        <v>22</v>
      </c>
    </row>
    <row r="50" spans="1:29" s="497" customFormat="1" ht="19.149999999999999" customHeight="1">
      <c r="A50" s="488"/>
      <c r="B50" s="546"/>
      <c r="C50" s="688"/>
      <c r="D50" s="671"/>
      <c r="E50" s="671"/>
      <c r="F50" s="492"/>
      <c r="G50" s="493"/>
      <c r="H50" s="547"/>
      <c r="I50" s="489"/>
      <c r="J50" s="488"/>
      <c r="K50" s="485"/>
      <c r="L50" s="489"/>
      <c r="M50" s="489"/>
      <c r="N50" s="38"/>
      <c r="O50" s="489"/>
      <c r="P50" s="496">
        <v>23</v>
      </c>
    </row>
    <row r="51" spans="1:29" s="497" customFormat="1" ht="19.149999999999999" customHeight="1">
      <c r="A51" s="499"/>
      <c r="B51" s="62" t="s">
        <v>3196</v>
      </c>
      <c r="C51" s="688"/>
      <c r="D51" s="671"/>
      <c r="E51" s="671"/>
      <c r="F51" s="492"/>
      <c r="G51" s="561"/>
      <c r="H51" s="547"/>
      <c r="I51" s="489">
        <f>I41+I45+I49</f>
        <v>0</v>
      </c>
      <c r="J51" s="85"/>
      <c r="K51" s="566"/>
      <c r="L51" s="495"/>
      <c r="M51" s="489"/>
      <c r="N51" s="38"/>
      <c r="O51" s="490"/>
      <c r="P51" s="496">
        <v>24</v>
      </c>
    </row>
    <row r="52" spans="1:29" s="466" customFormat="1" ht="19.149999999999999" customHeight="1">
      <c r="A52" s="488"/>
      <c r="B52" s="62"/>
      <c r="C52" s="688"/>
      <c r="D52" s="671"/>
      <c r="E52" s="671"/>
      <c r="F52" s="492"/>
      <c r="G52" s="485"/>
      <c r="H52" s="547"/>
      <c r="I52" s="489"/>
      <c r="J52" s="488"/>
      <c r="K52" s="38"/>
      <c r="L52" s="489"/>
      <c r="M52" s="489"/>
      <c r="N52" s="38"/>
      <c r="O52" s="489"/>
      <c r="P52" s="465">
        <v>25</v>
      </c>
    </row>
    <row r="53" spans="1:29" s="461" customFormat="1" ht="19.149999999999999" customHeight="1">
      <c r="A53" s="483" t="s">
        <v>3197</v>
      </c>
      <c r="B53" s="132" t="s">
        <v>3168</v>
      </c>
      <c r="C53" s="688"/>
      <c r="D53" s="671"/>
      <c r="E53" s="671"/>
      <c r="F53" s="492"/>
      <c r="G53" s="493"/>
      <c r="H53" s="486"/>
      <c r="I53" s="487"/>
      <c r="J53" s="488"/>
      <c r="K53" s="38"/>
      <c r="L53" s="489"/>
      <c r="M53" s="489"/>
      <c r="N53" s="38"/>
      <c r="O53" s="490"/>
      <c r="P53" s="459">
        <v>1</v>
      </c>
      <c r="Q53" s="460"/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</row>
    <row r="54" spans="1:29" s="497" customFormat="1" ht="19.149999999999999" customHeight="1">
      <c r="A54" s="515"/>
      <c r="B54" s="567"/>
      <c r="C54" s="688"/>
      <c r="D54" s="671"/>
      <c r="E54" s="671"/>
      <c r="F54" s="492"/>
      <c r="G54" s="493"/>
      <c r="H54" s="568"/>
      <c r="I54" s="569"/>
      <c r="J54" s="85"/>
      <c r="K54" s="494"/>
      <c r="L54" s="489"/>
      <c r="M54" s="487"/>
      <c r="N54" s="38"/>
      <c r="O54" s="489"/>
      <c r="P54" s="496">
        <v>2</v>
      </c>
    </row>
    <row r="55" spans="1:29" s="497" customFormat="1" ht="19.149999999999999" customHeight="1">
      <c r="A55" s="499" t="s">
        <v>3198</v>
      </c>
      <c r="B55" s="570" t="s">
        <v>3199</v>
      </c>
      <c r="C55" s="688"/>
      <c r="D55" s="671"/>
      <c r="E55" s="671"/>
      <c r="F55" s="492"/>
      <c r="G55" s="493"/>
      <c r="H55" s="486"/>
      <c r="I55" s="487"/>
      <c r="J55" s="85"/>
      <c r="K55" s="566"/>
      <c r="L55" s="495"/>
      <c r="M55" s="487"/>
      <c r="N55" s="38"/>
      <c r="O55" s="490"/>
      <c r="P55" s="496">
        <v>3</v>
      </c>
    </row>
    <row r="56" spans="1:29" s="497" customFormat="1" ht="19.149999999999999" customHeight="1">
      <c r="A56" s="499"/>
      <c r="B56" s="500" t="s">
        <v>3200</v>
      </c>
      <c r="C56" s="500" t="s">
        <v>3201</v>
      </c>
      <c r="D56" s="571" t="str">
        <f>IF(I30=0,"",#REF!*100)</f>
        <v/>
      </c>
      <c r="E56" s="572" t="s">
        <v>3202</v>
      </c>
      <c r="F56" s="501" t="s">
        <v>43</v>
      </c>
      <c r="G56" s="502">
        <v>1</v>
      </c>
      <c r="H56" s="503"/>
      <c r="I56" s="504">
        <v>0</v>
      </c>
      <c r="J56" s="85"/>
      <c r="K56" s="493"/>
      <c r="L56" s="489"/>
      <c r="M56" s="489"/>
      <c r="N56" s="38"/>
      <c r="O56" s="506"/>
      <c r="P56" s="496">
        <v>4</v>
      </c>
    </row>
    <row r="57" spans="1:29" s="498" customFormat="1" ht="19.149999999999999" customHeight="1">
      <c r="A57" s="488"/>
      <c r="B57" s="573" t="s">
        <v>3203</v>
      </c>
      <c r="C57" s="574" t="s">
        <v>3201</v>
      </c>
      <c r="D57" s="575" t="str">
        <f>IF(I31=0,"",#REF!*100)</f>
        <v/>
      </c>
      <c r="E57" s="576" t="s">
        <v>3202</v>
      </c>
      <c r="F57" s="508" t="s">
        <v>212</v>
      </c>
      <c r="G57" s="509">
        <v>1</v>
      </c>
      <c r="H57" s="510"/>
      <c r="I57" s="504">
        <v>0</v>
      </c>
      <c r="J57" s="85"/>
      <c r="K57" s="493"/>
      <c r="L57" s="495"/>
      <c r="M57" s="489"/>
      <c r="N57" s="38"/>
      <c r="O57" s="512"/>
      <c r="P57" s="496">
        <v>5</v>
      </c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  <c r="AC57" s="497"/>
    </row>
    <row r="58" spans="1:29" s="497" customFormat="1" ht="19.149999999999999" customHeight="1">
      <c r="A58" s="499"/>
      <c r="B58" s="500" t="s">
        <v>3204</v>
      </c>
      <c r="C58" s="500" t="s">
        <v>3201</v>
      </c>
      <c r="D58" s="571" t="str">
        <f>IF(I32=0,"",#REF!*100)</f>
        <v/>
      </c>
      <c r="E58" s="572" t="s">
        <v>3202</v>
      </c>
      <c r="F58" s="501" t="s">
        <v>212</v>
      </c>
      <c r="G58" s="502">
        <v>1</v>
      </c>
      <c r="H58" s="503"/>
      <c r="I58" s="504">
        <v>0</v>
      </c>
      <c r="J58" s="85"/>
      <c r="K58" s="493"/>
      <c r="L58" s="495"/>
      <c r="M58" s="487"/>
      <c r="N58" s="38"/>
      <c r="O58" s="490"/>
      <c r="P58" s="496">
        <v>6</v>
      </c>
    </row>
    <row r="59" spans="1:29" s="498" customFormat="1" ht="19.149999999999999" customHeight="1">
      <c r="A59" s="488"/>
      <c r="B59" s="577" t="s">
        <v>3205</v>
      </c>
      <c r="C59" s="500" t="s">
        <v>3201</v>
      </c>
      <c r="D59" s="571" t="str">
        <f>IF(I33=0,"",#REF!*100)</f>
        <v/>
      </c>
      <c r="E59" s="572" t="s">
        <v>3202</v>
      </c>
      <c r="F59" s="501" t="s">
        <v>212</v>
      </c>
      <c r="G59" s="502">
        <v>1</v>
      </c>
      <c r="H59" s="514"/>
      <c r="I59" s="504">
        <v>0</v>
      </c>
      <c r="J59" s="85"/>
      <c r="K59" s="493"/>
      <c r="L59" s="495"/>
      <c r="M59" s="487"/>
      <c r="N59" s="38"/>
      <c r="O59" s="489"/>
      <c r="P59" s="496">
        <v>7</v>
      </c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  <c r="AC59" s="497"/>
    </row>
    <row r="60" spans="1:29" s="498" customFormat="1" ht="19.149999999999999" customHeight="1">
      <c r="A60" s="488"/>
      <c r="B60" s="579" t="s">
        <v>3206</v>
      </c>
      <c r="C60" s="579" t="s">
        <v>3201</v>
      </c>
      <c r="D60" s="580" t="str">
        <f>IF(I34=0,"",#REF!*100)</f>
        <v/>
      </c>
      <c r="E60" s="581" t="s">
        <v>3202</v>
      </c>
      <c r="F60" s="517" t="s">
        <v>212</v>
      </c>
      <c r="G60" s="518">
        <v>1</v>
      </c>
      <c r="H60" s="582"/>
      <c r="I60" s="504">
        <v>0</v>
      </c>
      <c r="J60" s="85"/>
      <c r="K60" s="493"/>
      <c r="L60" s="489"/>
      <c r="M60" s="489"/>
      <c r="N60" s="38"/>
      <c r="O60" s="506"/>
      <c r="P60" s="496">
        <v>8</v>
      </c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  <c r="AC60" s="497"/>
    </row>
    <row r="61" spans="1:29" s="498" customFormat="1" ht="19.149999999999999" customHeight="1">
      <c r="A61" s="488"/>
      <c r="B61" s="583" t="s">
        <v>3207</v>
      </c>
      <c r="C61" s="583" t="s">
        <v>3201</v>
      </c>
      <c r="D61" s="584" t="str">
        <f>IF(I35=0,"",#REF!*100)</f>
        <v/>
      </c>
      <c r="E61" s="585" t="s">
        <v>3202</v>
      </c>
      <c r="F61" s="522" t="s">
        <v>212</v>
      </c>
      <c r="G61" s="523">
        <v>1</v>
      </c>
      <c r="H61" s="586"/>
      <c r="I61" s="504">
        <v>0</v>
      </c>
      <c r="J61" s="85"/>
      <c r="K61" s="493"/>
      <c r="L61" s="495"/>
      <c r="M61" s="489"/>
      <c r="N61" s="38"/>
      <c r="O61" s="490"/>
      <c r="P61" s="496">
        <v>9</v>
      </c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  <c r="AC61" s="497"/>
    </row>
    <row r="62" spans="1:29" s="498" customFormat="1" ht="19.149999999999999" customHeight="1">
      <c r="A62" s="488"/>
      <c r="B62" s="588" t="s">
        <v>3208</v>
      </c>
      <c r="C62" s="579" t="s">
        <v>3201</v>
      </c>
      <c r="D62" s="580" t="str">
        <f>IF(I36=0,"",#REF!*100)</f>
        <v/>
      </c>
      <c r="E62" s="581" t="s">
        <v>3202</v>
      </c>
      <c r="F62" s="517" t="s">
        <v>212</v>
      </c>
      <c r="G62" s="518">
        <v>1</v>
      </c>
      <c r="H62" s="582"/>
      <c r="I62" s="504">
        <v>0</v>
      </c>
      <c r="J62" s="85"/>
      <c r="K62" s="493"/>
      <c r="L62" s="495"/>
      <c r="M62" s="487"/>
      <c r="N62" s="38"/>
      <c r="O62" s="489"/>
      <c r="P62" s="496">
        <v>10</v>
      </c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</row>
    <row r="63" spans="1:29" s="498" customFormat="1" ht="19.149999999999999" customHeight="1">
      <c r="A63" s="488"/>
      <c r="B63" s="589" t="s">
        <v>3209</v>
      </c>
      <c r="C63" s="590" t="s">
        <v>3201</v>
      </c>
      <c r="D63" s="591" t="str">
        <f>IF(I37=0,"",#REF!*100)</f>
        <v/>
      </c>
      <c r="E63" s="592" t="s">
        <v>3202</v>
      </c>
      <c r="F63" s="530" t="s">
        <v>212</v>
      </c>
      <c r="G63" s="531">
        <v>1</v>
      </c>
      <c r="H63" s="593"/>
      <c r="I63" s="504">
        <v>0</v>
      </c>
      <c r="J63" s="85"/>
      <c r="K63" s="493"/>
      <c r="L63" s="38"/>
      <c r="M63" s="487"/>
      <c r="N63" s="38"/>
      <c r="O63" s="489"/>
      <c r="P63" s="496">
        <v>11</v>
      </c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  <c r="AC63" s="497"/>
    </row>
    <row r="64" spans="1:29" s="498" customFormat="1" ht="19.149999999999999" customHeight="1">
      <c r="A64" s="515"/>
      <c r="B64" s="594" t="s">
        <v>3210</v>
      </c>
      <c r="C64" s="595" t="s">
        <v>3201</v>
      </c>
      <c r="D64" s="596" t="str">
        <f>IF(I38=0,"",#REF!*100)</f>
        <v/>
      </c>
      <c r="E64" s="597" t="s">
        <v>3202</v>
      </c>
      <c r="F64" s="535" t="s">
        <v>212</v>
      </c>
      <c r="G64" s="598">
        <v>1</v>
      </c>
      <c r="H64" s="599"/>
      <c r="I64" s="504">
        <v>0</v>
      </c>
      <c r="J64" s="85"/>
      <c r="K64" s="601"/>
      <c r="L64" s="495"/>
      <c r="M64" s="489"/>
      <c r="N64" s="38"/>
      <c r="O64" s="489"/>
      <c r="P64" s="496">
        <v>12</v>
      </c>
      <c r="Q64" s="497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  <c r="AC64" s="497"/>
    </row>
    <row r="65" spans="1:29" s="498" customFormat="1" ht="19.149999999999999" customHeight="1">
      <c r="A65" s="488"/>
      <c r="B65" s="602" t="s">
        <v>3211</v>
      </c>
      <c r="C65" s="590" t="s">
        <v>3201</v>
      </c>
      <c r="D65" s="591" t="str">
        <f>IF(I39=0,"",#REF!*100)</f>
        <v/>
      </c>
      <c r="E65" s="592" t="s">
        <v>3202</v>
      </c>
      <c r="F65" s="530" t="s">
        <v>212</v>
      </c>
      <c r="G65" s="531">
        <v>1</v>
      </c>
      <c r="H65" s="539"/>
      <c r="I65" s="504">
        <v>0</v>
      </c>
      <c r="J65" s="85"/>
      <c r="K65" s="493"/>
      <c r="L65" s="495"/>
      <c r="M65" s="489"/>
      <c r="N65" s="38"/>
      <c r="O65" s="489"/>
      <c r="P65" s="496">
        <v>13</v>
      </c>
      <c r="Q65" s="497"/>
      <c r="R65" s="497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  <c r="AC65" s="497"/>
    </row>
    <row r="66" spans="1:29" s="498" customFormat="1" ht="19.149999999999999" customHeight="1">
      <c r="A66" s="526"/>
      <c r="B66" s="603" t="s">
        <v>3191</v>
      </c>
      <c r="C66" s="604" t="s">
        <v>3201</v>
      </c>
      <c r="D66" s="605" t="str">
        <f>IF(I40=0,"",#REF!*100)</f>
        <v/>
      </c>
      <c r="E66" s="606" t="s">
        <v>3202</v>
      </c>
      <c r="F66" s="541" t="s">
        <v>212</v>
      </c>
      <c r="G66" s="542">
        <v>1</v>
      </c>
      <c r="H66" s="607"/>
      <c r="I66" s="504">
        <v>0</v>
      </c>
      <c r="J66" s="85"/>
      <c r="K66" s="493"/>
      <c r="L66" s="495"/>
      <c r="M66" s="487"/>
      <c r="N66" s="38"/>
      <c r="O66" s="489"/>
      <c r="P66" s="496">
        <v>14</v>
      </c>
      <c r="Q66" s="497"/>
      <c r="R66" s="497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  <c r="AC66" s="497"/>
    </row>
    <row r="67" spans="1:29" s="497" customFormat="1" ht="19.149999999999999" customHeight="1">
      <c r="A67" s="499" t="s">
        <v>3212</v>
      </c>
      <c r="B67" s="570" t="s">
        <v>3213</v>
      </c>
      <c r="C67" s="688"/>
      <c r="D67" s="671"/>
      <c r="E67" s="671"/>
      <c r="F67" s="484" t="s">
        <v>212</v>
      </c>
      <c r="G67" s="493">
        <v>1</v>
      </c>
      <c r="H67" s="486"/>
      <c r="I67" s="504">
        <v>0</v>
      </c>
      <c r="J67" s="609" t="str">
        <f>IF(I67=0,"","別紙")</f>
        <v/>
      </c>
      <c r="K67" s="493"/>
      <c r="L67" s="489"/>
      <c r="M67" s="489"/>
      <c r="N67" s="38"/>
      <c r="O67" s="489"/>
      <c r="P67" s="496">
        <v>15</v>
      </c>
    </row>
    <row r="68" spans="1:29" s="497" customFormat="1" ht="19.149999999999999" customHeight="1">
      <c r="A68" s="488"/>
      <c r="B68" s="62"/>
      <c r="C68" s="688"/>
      <c r="D68" s="671"/>
      <c r="E68" s="671"/>
      <c r="F68" s="492"/>
      <c r="G68" s="485"/>
      <c r="H68" s="547"/>
      <c r="I68" s="489"/>
      <c r="J68" s="488"/>
      <c r="K68" s="485"/>
      <c r="L68" s="489"/>
      <c r="M68" s="489"/>
      <c r="N68" s="38"/>
      <c r="O68" s="489"/>
      <c r="P68" s="496">
        <v>16</v>
      </c>
    </row>
    <row r="69" spans="1:29" s="497" customFormat="1" ht="19.149999999999999" customHeight="1">
      <c r="A69" s="545"/>
      <c r="B69" s="546"/>
      <c r="C69" s="688" t="s">
        <v>256</v>
      </c>
      <c r="D69" s="671"/>
      <c r="E69" s="671"/>
      <c r="F69" s="492"/>
      <c r="G69" s="493"/>
      <c r="H69" s="547"/>
      <c r="I69" s="548"/>
      <c r="J69" s="85"/>
      <c r="K69" s="494"/>
      <c r="L69" s="495"/>
      <c r="M69" s="487"/>
      <c r="N69" s="38"/>
      <c r="O69" s="489"/>
      <c r="P69" s="496">
        <v>17</v>
      </c>
    </row>
    <row r="70" spans="1:29" s="497" customFormat="1" ht="19.149999999999999" customHeight="1">
      <c r="A70" s="545"/>
      <c r="B70" s="548"/>
      <c r="C70" s="688"/>
      <c r="D70" s="671"/>
      <c r="E70" s="671"/>
      <c r="F70" s="492"/>
      <c r="G70" s="493"/>
      <c r="H70" s="547"/>
      <c r="I70" s="548"/>
      <c r="J70" s="85"/>
      <c r="K70" s="494"/>
      <c r="L70" s="495"/>
      <c r="M70" s="487"/>
      <c r="N70" s="38"/>
      <c r="O70" s="489"/>
      <c r="P70" s="496">
        <v>18</v>
      </c>
    </row>
    <row r="71" spans="1:29" s="497" customFormat="1" ht="19.149999999999999" customHeight="1">
      <c r="A71" s="488"/>
      <c r="B71" s="62"/>
      <c r="C71" s="688"/>
      <c r="D71" s="671"/>
      <c r="E71" s="671"/>
      <c r="F71" s="492"/>
      <c r="G71" s="493"/>
      <c r="H71" s="610"/>
      <c r="I71" s="489"/>
      <c r="J71" s="488"/>
      <c r="K71" s="485"/>
      <c r="L71" s="489"/>
      <c r="M71" s="489"/>
      <c r="N71" s="38"/>
      <c r="O71" s="490"/>
      <c r="P71" s="496">
        <v>19</v>
      </c>
    </row>
    <row r="72" spans="1:29" s="497" customFormat="1" ht="19.149999999999999" customHeight="1">
      <c r="A72" s="515"/>
      <c r="B72" s="567"/>
      <c r="C72" s="688"/>
      <c r="D72" s="671"/>
      <c r="E72" s="671"/>
      <c r="F72" s="567"/>
      <c r="G72" s="567"/>
      <c r="H72" s="568"/>
      <c r="I72" s="567"/>
      <c r="J72" s="85"/>
      <c r="K72" s="494"/>
      <c r="L72" s="489"/>
      <c r="M72" s="489"/>
      <c r="N72" s="38"/>
      <c r="O72" s="489"/>
      <c r="P72" s="496">
        <v>20</v>
      </c>
    </row>
    <row r="73" spans="1:29" s="497" customFormat="1" ht="19.149999999999999" customHeight="1">
      <c r="A73" s="488"/>
      <c r="B73" s="62"/>
      <c r="C73" s="688"/>
      <c r="D73" s="671"/>
      <c r="E73" s="671"/>
      <c r="F73" s="492"/>
      <c r="G73" s="485"/>
      <c r="H73" s="547"/>
      <c r="I73" s="489"/>
      <c r="J73" s="488"/>
      <c r="K73" s="485"/>
      <c r="L73" s="489"/>
      <c r="M73" s="489"/>
      <c r="N73" s="38"/>
      <c r="O73" s="489"/>
      <c r="P73" s="496">
        <v>21</v>
      </c>
    </row>
    <row r="74" spans="1:29" s="497" customFormat="1" ht="19.149999999999999" customHeight="1">
      <c r="A74" s="499"/>
      <c r="B74" s="570"/>
      <c r="C74" s="688"/>
      <c r="D74" s="671"/>
      <c r="E74" s="671"/>
      <c r="F74" s="484"/>
      <c r="G74" s="494"/>
      <c r="H74" s="486"/>
      <c r="I74" s="487"/>
      <c r="J74" s="488"/>
      <c r="K74" s="494"/>
      <c r="L74" s="495"/>
      <c r="M74" s="487"/>
      <c r="N74" s="38"/>
      <c r="O74" s="489"/>
      <c r="P74" s="496">
        <v>22</v>
      </c>
    </row>
    <row r="75" spans="1:29" s="497" customFormat="1" ht="19.149999999999999" customHeight="1">
      <c r="A75" s="499"/>
      <c r="B75" s="570"/>
      <c r="C75" s="688"/>
      <c r="D75" s="671"/>
      <c r="E75" s="671"/>
      <c r="F75" s="484"/>
      <c r="G75" s="494"/>
      <c r="H75" s="486"/>
      <c r="I75" s="487"/>
      <c r="J75" s="488"/>
      <c r="K75" s="494"/>
      <c r="L75" s="495"/>
      <c r="M75" s="487"/>
      <c r="N75" s="38"/>
      <c r="O75" s="489"/>
      <c r="P75" s="496">
        <v>23</v>
      </c>
    </row>
    <row r="76" spans="1:29" s="497" customFormat="1" ht="19.149999999999999" customHeight="1">
      <c r="A76" s="499"/>
      <c r="B76" s="546" t="s">
        <v>3214</v>
      </c>
      <c r="C76" s="688"/>
      <c r="D76" s="671"/>
      <c r="E76" s="671"/>
      <c r="F76" s="492"/>
      <c r="G76" s="493"/>
      <c r="H76" s="547"/>
      <c r="I76" s="548">
        <f>SUM(I56:I75)</f>
        <v>0</v>
      </c>
      <c r="J76" s="488"/>
      <c r="K76" s="561"/>
      <c r="L76" s="489"/>
      <c r="M76" s="548"/>
      <c r="N76" s="38"/>
      <c r="O76" s="489"/>
      <c r="P76" s="496">
        <v>24</v>
      </c>
    </row>
    <row r="77" spans="1:29" s="612" customFormat="1" ht="19.149999999999999" customHeight="1">
      <c r="A77" s="488"/>
      <c r="B77" s="62"/>
      <c r="C77" s="693"/>
      <c r="D77" s="671"/>
      <c r="E77" s="671"/>
      <c r="F77" s="492"/>
      <c r="G77" s="485"/>
      <c r="H77" s="547"/>
      <c r="I77" s="489"/>
      <c r="J77" s="488"/>
      <c r="K77" s="38"/>
      <c r="L77" s="489"/>
      <c r="M77" s="489"/>
      <c r="N77" s="38"/>
      <c r="O77" s="489"/>
      <c r="P77" s="611">
        <v>25</v>
      </c>
    </row>
    <row r="78" spans="1:29" s="615" customFormat="1" ht="19.149999999999999" customHeight="1">
      <c r="A78" s="499"/>
      <c r="B78" s="613" t="s">
        <v>3215</v>
      </c>
      <c r="C78" s="688"/>
      <c r="D78" s="671"/>
      <c r="E78" s="671"/>
      <c r="F78" s="492"/>
      <c r="G78" s="493"/>
      <c r="H78" s="486"/>
      <c r="I78" s="487"/>
      <c r="J78" s="85"/>
      <c r="K78" s="566"/>
      <c r="L78" s="495"/>
      <c r="M78" s="487"/>
      <c r="N78" s="38"/>
      <c r="O78" s="490"/>
      <c r="P78" s="614">
        <v>3</v>
      </c>
    </row>
    <row r="79" spans="1:29" s="497" customFormat="1" ht="19.149999999999999" customHeight="1">
      <c r="A79" s="499"/>
      <c r="B79" s="500" t="s">
        <v>3200</v>
      </c>
      <c r="C79" s="500"/>
      <c r="D79" s="571"/>
      <c r="E79" s="572"/>
      <c r="F79" s="501" t="s">
        <v>43</v>
      </c>
      <c r="G79" s="502">
        <v>1</v>
      </c>
      <c r="H79" s="503"/>
      <c r="I79" s="504">
        <f>IF(I56="","",I30+I56+I67)</f>
        <v>0</v>
      </c>
      <c r="J79" s="85"/>
      <c r="K79" s="561"/>
      <c r="L79" s="489"/>
      <c r="M79" s="489"/>
      <c r="N79" s="38"/>
      <c r="O79" s="506"/>
      <c r="P79" s="496">
        <v>4</v>
      </c>
    </row>
    <row r="80" spans="1:29" s="498" customFormat="1" ht="19.149999999999999" customHeight="1">
      <c r="A80" s="488"/>
      <c r="B80" s="573" t="s">
        <v>3203</v>
      </c>
      <c r="C80" s="574"/>
      <c r="D80" s="575"/>
      <c r="E80" s="576"/>
      <c r="F80" s="508" t="s">
        <v>212</v>
      </c>
      <c r="G80" s="509">
        <v>1</v>
      </c>
      <c r="H80" s="510"/>
      <c r="I80" s="511">
        <f>IF(I57="","",I31+I57+I67)</f>
        <v>0</v>
      </c>
      <c r="J80" s="85"/>
      <c r="K80" s="494"/>
      <c r="L80" s="495"/>
      <c r="M80" s="487"/>
      <c r="N80" s="38"/>
      <c r="O80" s="512"/>
      <c r="P80" s="496">
        <v>5</v>
      </c>
      <c r="Q80" s="497"/>
      <c r="R80" s="497"/>
      <c r="S80" s="497"/>
      <c r="T80" s="497"/>
      <c r="U80" s="497"/>
      <c r="V80" s="497"/>
      <c r="W80" s="497"/>
      <c r="X80" s="497"/>
      <c r="Y80" s="497"/>
      <c r="Z80" s="497"/>
      <c r="AA80" s="497"/>
      <c r="AB80" s="497"/>
      <c r="AC80" s="497"/>
    </row>
    <row r="81" spans="1:29" s="497" customFormat="1" ht="19.149999999999999" customHeight="1">
      <c r="A81" s="499"/>
      <c r="B81" s="500" t="s">
        <v>3204</v>
      </c>
      <c r="C81" s="500"/>
      <c r="D81" s="571"/>
      <c r="E81" s="572"/>
      <c r="F81" s="501" t="s">
        <v>212</v>
      </c>
      <c r="G81" s="502">
        <v>1</v>
      </c>
      <c r="H81" s="503"/>
      <c r="I81" s="504">
        <f t="shared" ref="I81:I89" si="0">IF(I58="","",I32+I58)</f>
        <v>0</v>
      </c>
      <c r="J81" s="85"/>
      <c r="K81" s="495"/>
      <c r="L81" s="495"/>
      <c r="M81" s="487"/>
      <c r="N81" s="38"/>
      <c r="O81" s="490"/>
      <c r="P81" s="496">
        <v>6</v>
      </c>
    </row>
    <row r="82" spans="1:29" s="498" customFormat="1" ht="19.149999999999999" customHeight="1">
      <c r="A82" s="488"/>
      <c r="B82" s="577" t="s">
        <v>3205</v>
      </c>
      <c r="C82" s="500"/>
      <c r="D82" s="571"/>
      <c r="E82" s="572"/>
      <c r="F82" s="501" t="s">
        <v>212</v>
      </c>
      <c r="G82" s="502">
        <v>1</v>
      </c>
      <c r="H82" s="514"/>
      <c r="I82" s="578">
        <f t="shared" si="0"/>
        <v>0</v>
      </c>
      <c r="J82" s="85"/>
      <c r="K82" s="494"/>
      <c r="L82" s="495"/>
      <c r="M82" s="487"/>
      <c r="N82" s="38"/>
      <c r="O82" s="489"/>
      <c r="P82" s="496">
        <v>7</v>
      </c>
      <c r="Q82" s="497"/>
      <c r="R82" s="497"/>
      <c r="S82" s="497"/>
      <c r="T82" s="497"/>
      <c r="U82" s="497"/>
      <c r="V82" s="497"/>
      <c r="W82" s="497"/>
      <c r="X82" s="497"/>
      <c r="Y82" s="497"/>
      <c r="Z82" s="497"/>
      <c r="AA82" s="497"/>
      <c r="AB82" s="497"/>
      <c r="AC82" s="497"/>
    </row>
    <row r="83" spans="1:29" s="498" customFormat="1" ht="19.149999999999999" customHeight="1">
      <c r="A83" s="488"/>
      <c r="B83" s="579" t="s">
        <v>3206</v>
      </c>
      <c r="C83" s="579"/>
      <c r="D83" s="580"/>
      <c r="E83" s="581"/>
      <c r="F83" s="517" t="s">
        <v>212</v>
      </c>
      <c r="G83" s="518">
        <v>1</v>
      </c>
      <c r="H83" s="582"/>
      <c r="I83" s="528">
        <f t="shared" si="0"/>
        <v>0</v>
      </c>
      <c r="J83" s="85"/>
      <c r="K83" s="485"/>
      <c r="L83" s="489"/>
      <c r="M83" s="489"/>
      <c r="N83" s="38"/>
      <c r="O83" s="506"/>
      <c r="P83" s="496">
        <v>8</v>
      </c>
      <c r="Q83" s="497"/>
      <c r="R83" s="497"/>
      <c r="S83" s="497"/>
      <c r="T83" s="497"/>
      <c r="U83" s="497"/>
      <c r="V83" s="497"/>
      <c r="W83" s="497"/>
      <c r="X83" s="497"/>
      <c r="Y83" s="497"/>
      <c r="Z83" s="497"/>
      <c r="AA83" s="497"/>
      <c r="AB83" s="497"/>
      <c r="AC83" s="497"/>
    </row>
    <row r="84" spans="1:29" s="498" customFormat="1" ht="19.149999999999999" customHeight="1">
      <c r="A84" s="488"/>
      <c r="B84" s="583" t="s">
        <v>3207</v>
      </c>
      <c r="C84" s="583"/>
      <c r="D84" s="584"/>
      <c r="E84" s="585"/>
      <c r="F84" s="522" t="s">
        <v>212</v>
      </c>
      <c r="G84" s="523">
        <v>1</v>
      </c>
      <c r="H84" s="586"/>
      <c r="I84" s="587">
        <f t="shared" si="0"/>
        <v>0</v>
      </c>
      <c r="J84" s="85"/>
      <c r="K84" s="564"/>
      <c r="L84" s="495"/>
      <c r="M84" s="489"/>
      <c r="N84" s="38"/>
      <c r="O84" s="490"/>
      <c r="P84" s="496">
        <v>9</v>
      </c>
      <c r="Q84" s="497"/>
      <c r="R84" s="497"/>
      <c r="S84" s="497"/>
      <c r="T84" s="497"/>
      <c r="U84" s="497"/>
      <c r="V84" s="497"/>
      <c r="W84" s="497"/>
      <c r="X84" s="497"/>
      <c r="Y84" s="497"/>
      <c r="Z84" s="497"/>
      <c r="AA84" s="497"/>
      <c r="AB84" s="497"/>
      <c r="AC84" s="497"/>
    </row>
    <row r="85" spans="1:29" s="498" customFormat="1" ht="19.149999999999999" customHeight="1">
      <c r="A85" s="488"/>
      <c r="B85" s="588" t="s">
        <v>3208</v>
      </c>
      <c r="C85" s="579"/>
      <c r="D85" s="580"/>
      <c r="E85" s="581"/>
      <c r="F85" s="517" t="s">
        <v>212</v>
      </c>
      <c r="G85" s="518">
        <v>1</v>
      </c>
      <c r="H85" s="582"/>
      <c r="I85" s="528">
        <f t="shared" si="0"/>
        <v>0</v>
      </c>
      <c r="J85" s="85"/>
      <c r="K85" s="494"/>
      <c r="L85" s="495"/>
      <c r="M85" s="487"/>
      <c r="N85" s="38"/>
      <c r="O85" s="489"/>
      <c r="P85" s="496">
        <v>10</v>
      </c>
      <c r="Q85" s="497"/>
      <c r="R85" s="497"/>
      <c r="S85" s="497"/>
      <c r="T85" s="497"/>
      <c r="U85" s="497"/>
      <c r="V85" s="497"/>
      <c r="W85" s="497"/>
      <c r="X85" s="497"/>
      <c r="Y85" s="497"/>
      <c r="Z85" s="497"/>
      <c r="AA85" s="497"/>
      <c r="AB85" s="497"/>
      <c r="AC85" s="497"/>
    </row>
    <row r="86" spans="1:29" s="498" customFormat="1" ht="19.149999999999999" customHeight="1">
      <c r="A86" s="488"/>
      <c r="B86" s="589" t="s">
        <v>3209</v>
      </c>
      <c r="C86" s="590"/>
      <c r="D86" s="591"/>
      <c r="E86" s="592"/>
      <c r="F86" s="530" t="s">
        <v>212</v>
      </c>
      <c r="G86" s="531">
        <v>1</v>
      </c>
      <c r="H86" s="593"/>
      <c r="I86" s="533">
        <f t="shared" si="0"/>
        <v>0</v>
      </c>
      <c r="J86" s="85"/>
      <c r="K86" s="494"/>
      <c r="L86" s="38"/>
      <c r="M86" s="487"/>
      <c r="N86" s="38"/>
      <c r="O86" s="489"/>
      <c r="P86" s="496">
        <v>11</v>
      </c>
      <c r="Q86" s="497"/>
      <c r="R86" s="497"/>
      <c r="S86" s="497"/>
      <c r="T86" s="497"/>
      <c r="U86" s="497"/>
      <c r="V86" s="497"/>
      <c r="W86" s="497"/>
      <c r="X86" s="497"/>
      <c r="Y86" s="497"/>
      <c r="Z86" s="497"/>
      <c r="AA86" s="497"/>
      <c r="AB86" s="497"/>
      <c r="AC86" s="497"/>
    </row>
    <row r="87" spans="1:29" s="498" customFormat="1" ht="19.149999999999999" customHeight="1">
      <c r="A87" s="515"/>
      <c r="B87" s="594" t="s">
        <v>3210</v>
      </c>
      <c r="C87" s="595"/>
      <c r="D87" s="596"/>
      <c r="E87" s="597"/>
      <c r="F87" s="535" t="s">
        <v>212</v>
      </c>
      <c r="G87" s="598">
        <v>1</v>
      </c>
      <c r="H87" s="599"/>
      <c r="I87" s="600">
        <f t="shared" si="0"/>
        <v>0</v>
      </c>
      <c r="J87" s="85"/>
      <c r="K87" s="494"/>
      <c r="L87" s="495"/>
      <c r="M87" s="489"/>
      <c r="N87" s="38"/>
      <c r="O87" s="489"/>
      <c r="P87" s="496">
        <v>12</v>
      </c>
      <c r="Q87" s="497"/>
      <c r="R87" s="497"/>
      <c r="S87" s="497"/>
      <c r="T87" s="497"/>
      <c r="U87" s="497"/>
      <c r="V87" s="497"/>
      <c r="W87" s="497"/>
      <c r="X87" s="497"/>
      <c r="Y87" s="497"/>
      <c r="Z87" s="497"/>
      <c r="AA87" s="497"/>
      <c r="AB87" s="497"/>
      <c r="AC87" s="497"/>
    </row>
    <row r="88" spans="1:29" s="498" customFormat="1" ht="19.149999999999999" customHeight="1">
      <c r="A88" s="488"/>
      <c r="B88" s="602" t="s">
        <v>3211</v>
      </c>
      <c r="C88" s="590"/>
      <c r="D88" s="591"/>
      <c r="E88" s="592"/>
      <c r="F88" s="530" t="s">
        <v>212</v>
      </c>
      <c r="G88" s="531">
        <v>1</v>
      </c>
      <c r="H88" s="539"/>
      <c r="I88" s="533">
        <f t="shared" si="0"/>
        <v>0</v>
      </c>
      <c r="J88" s="85"/>
      <c r="K88" s="494"/>
      <c r="L88" s="495"/>
      <c r="M88" s="489"/>
      <c r="N88" s="38"/>
      <c r="O88" s="489"/>
      <c r="P88" s="496">
        <v>13</v>
      </c>
      <c r="Q88" s="497"/>
      <c r="R88" s="497"/>
      <c r="S88" s="497"/>
      <c r="T88" s="497"/>
      <c r="U88" s="497"/>
      <c r="V88" s="497"/>
      <c r="W88" s="497"/>
      <c r="X88" s="497"/>
      <c r="Y88" s="497"/>
      <c r="Z88" s="497"/>
      <c r="AA88" s="497"/>
      <c r="AB88" s="497"/>
      <c r="AC88" s="497"/>
    </row>
    <row r="89" spans="1:29" s="498" customFormat="1" ht="19.149999999999999" customHeight="1">
      <c r="A89" s="526"/>
      <c r="B89" s="603" t="s">
        <v>3191</v>
      </c>
      <c r="C89" s="604"/>
      <c r="D89" s="605"/>
      <c r="E89" s="606"/>
      <c r="F89" s="541" t="s">
        <v>212</v>
      </c>
      <c r="G89" s="542">
        <v>1</v>
      </c>
      <c r="H89" s="607"/>
      <c r="I89" s="608">
        <f t="shared" si="0"/>
        <v>0</v>
      </c>
      <c r="J89" s="85"/>
      <c r="K89" s="494"/>
      <c r="L89" s="495"/>
      <c r="M89" s="487"/>
      <c r="N89" s="38"/>
      <c r="O89" s="489"/>
      <c r="P89" s="496">
        <v>14</v>
      </c>
      <c r="Q89" s="497"/>
      <c r="R89" s="497"/>
      <c r="S89" s="497"/>
      <c r="T89" s="497"/>
      <c r="U89" s="497"/>
      <c r="V89" s="497"/>
      <c r="W89" s="497"/>
      <c r="X89" s="497"/>
      <c r="Y89" s="497"/>
      <c r="Z89" s="497"/>
      <c r="AA89" s="497"/>
      <c r="AB89" s="497"/>
      <c r="AC89" s="497"/>
    </row>
    <row r="90" spans="1:29" s="497" customFormat="1" ht="19.149999999999999" customHeight="1">
      <c r="A90" s="499"/>
      <c r="B90" s="549" t="s">
        <v>3216</v>
      </c>
      <c r="C90" s="694"/>
      <c r="D90" s="695"/>
      <c r="E90" s="695"/>
      <c r="F90" s="616" t="s">
        <v>212</v>
      </c>
      <c r="G90" s="551">
        <v>1</v>
      </c>
      <c r="H90" s="552"/>
      <c r="I90" s="553">
        <f>IF(I45="","",I45)</f>
        <v>0</v>
      </c>
      <c r="J90" s="488"/>
      <c r="K90" s="38"/>
      <c r="L90" s="489"/>
      <c r="M90" s="489"/>
      <c r="N90" s="38"/>
      <c r="O90" s="489"/>
      <c r="P90" s="496">
        <v>15</v>
      </c>
    </row>
    <row r="91" spans="1:29" s="497" customFormat="1" ht="19.149999999999999" customHeight="1">
      <c r="A91" s="488"/>
      <c r="B91" s="617" t="s">
        <v>3194</v>
      </c>
      <c r="C91" s="696"/>
      <c r="D91" s="697"/>
      <c r="E91" s="697"/>
      <c r="F91" s="557" t="s">
        <v>212</v>
      </c>
      <c r="G91" s="558">
        <v>1</v>
      </c>
      <c r="H91" s="618"/>
      <c r="I91" s="560">
        <f>IF(I49="","",I49)</f>
        <v>0</v>
      </c>
      <c r="J91" s="488"/>
      <c r="K91" s="485"/>
      <c r="L91" s="489"/>
      <c r="M91" s="489"/>
      <c r="N91" s="38"/>
      <c r="O91" s="489"/>
      <c r="P91" s="496">
        <v>16</v>
      </c>
    </row>
    <row r="92" spans="1:29" s="461" customFormat="1" ht="19.149999999999999" customHeight="1">
      <c r="A92" s="483"/>
      <c r="B92" s="62"/>
      <c r="C92" s="688"/>
      <c r="D92" s="671"/>
      <c r="E92" s="671"/>
      <c r="F92" s="492"/>
      <c r="G92" s="493"/>
      <c r="H92" s="486"/>
      <c r="I92" s="487"/>
      <c r="J92" s="488"/>
      <c r="K92" s="38"/>
      <c r="L92" s="489"/>
      <c r="M92" s="489"/>
      <c r="N92" s="38"/>
      <c r="O92" s="490"/>
      <c r="P92" s="459">
        <v>1</v>
      </c>
      <c r="Q92" s="460"/>
      <c r="R92" s="460"/>
      <c r="S92" s="460"/>
      <c r="T92" s="460"/>
      <c r="U92" s="460"/>
      <c r="V92" s="460"/>
      <c r="W92" s="460"/>
      <c r="X92" s="460"/>
      <c r="Y92" s="460"/>
      <c r="Z92" s="460"/>
      <c r="AA92" s="460"/>
      <c r="AB92" s="460"/>
      <c r="AC92" s="460"/>
    </row>
    <row r="93" spans="1:29" s="497" customFormat="1" ht="19.149999999999999" customHeight="1">
      <c r="A93" s="515"/>
      <c r="B93" s="62" t="s">
        <v>3217</v>
      </c>
      <c r="C93" s="688"/>
      <c r="D93" s="671"/>
      <c r="E93" s="671"/>
      <c r="F93" s="492"/>
      <c r="G93" s="493"/>
      <c r="H93" s="568"/>
      <c r="I93" s="569">
        <f>SUM(I79:I92)</f>
        <v>0</v>
      </c>
      <c r="J93" s="85"/>
      <c r="K93" s="494"/>
      <c r="L93" s="489"/>
      <c r="M93" s="569"/>
      <c r="N93" s="38"/>
      <c r="O93" s="489"/>
      <c r="P93" s="496">
        <v>2</v>
      </c>
    </row>
    <row r="94" spans="1:29" s="497" customFormat="1" ht="19.149999999999999" customHeight="1">
      <c r="A94" s="545"/>
      <c r="B94" s="546"/>
      <c r="C94" s="688"/>
      <c r="D94" s="671"/>
      <c r="E94" s="671"/>
      <c r="F94" s="492"/>
      <c r="G94" s="493"/>
      <c r="H94" s="547"/>
      <c r="I94" s="548"/>
      <c r="J94" s="85"/>
      <c r="K94" s="494"/>
      <c r="L94" s="495"/>
      <c r="M94" s="487"/>
      <c r="N94" s="38"/>
      <c r="O94" s="489"/>
      <c r="P94" s="496">
        <v>17</v>
      </c>
    </row>
    <row r="95" spans="1:29" s="497" customFormat="1" ht="19.149999999999999" customHeight="1">
      <c r="A95" s="545"/>
      <c r="B95" s="548"/>
      <c r="C95" s="688"/>
      <c r="D95" s="671"/>
      <c r="E95" s="671"/>
      <c r="F95" s="492"/>
      <c r="G95" s="493"/>
      <c r="H95" s="547"/>
      <c r="I95" s="548"/>
      <c r="J95" s="85"/>
      <c r="K95" s="494"/>
      <c r="L95" s="495"/>
      <c r="M95" s="487"/>
      <c r="N95" s="38"/>
      <c r="O95" s="489"/>
      <c r="P95" s="496">
        <v>18</v>
      </c>
    </row>
    <row r="96" spans="1:29" s="497" customFormat="1" ht="19.149999999999999" customHeight="1">
      <c r="A96" s="488"/>
      <c r="B96" s="62"/>
      <c r="C96" s="688"/>
      <c r="D96" s="671"/>
      <c r="E96" s="671"/>
      <c r="F96" s="492"/>
      <c r="G96" s="493"/>
      <c r="H96" s="610"/>
      <c r="I96" s="489"/>
      <c r="J96" s="488"/>
      <c r="K96" s="485"/>
      <c r="L96" s="489"/>
      <c r="M96" s="489"/>
      <c r="N96" s="38"/>
      <c r="O96" s="490"/>
      <c r="P96" s="496">
        <v>19</v>
      </c>
    </row>
    <row r="97" spans="1:29" s="497" customFormat="1" ht="19.149999999999999" customHeight="1">
      <c r="A97" s="515"/>
      <c r="B97" s="567"/>
      <c r="C97" s="688"/>
      <c r="D97" s="671"/>
      <c r="E97" s="671"/>
      <c r="F97" s="567"/>
      <c r="G97" s="567"/>
      <c r="H97" s="568"/>
      <c r="I97" s="567"/>
      <c r="J97" s="85"/>
      <c r="K97" s="494"/>
      <c r="L97" s="489"/>
      <c r="M97" s="489"/>
      <c r="N97" s="38"/>
      <c r="O97" s="489"/>
      <c r="P97" s="496">
        <v>20</v>
      </c>
    </row>
    <row r="98" spans="1:29" s="497" customFormat="1" ht="19.149999999999999" customHeight="1">
      <c r="A98" s="488"/>
      <c r="B98" s="62"/>
      <c r="C98" s="688"/>
      <c r="D98" s="671"/>
      <c r="E98" s="671"/>
      <c r="F98" s="492"/>
      <c r="G98" s="485"/>
      <c r="H98" s="547"/>
      <c r="I98" s="489"/>
      <c r="J98" s="488"/>
      <c r="K98" s="485"/>
      <c r="L98" s="489"/>
      <c r="M98" s="489"/>
      <c r="N98" s="38"/>
      <c r="O98" s="489"/>
      <c r="P98" s="496">
        <v>21</v>
      </c>
    </row>
    <row r="99" spans="1:29" s="497" customFormat="1" ht="19.149999999999999" customHeight="1">
      <c r="A99" s="499"/>
      <c r="B99" s="570"/>
      <c r="C99" s="688"/>
      <c r="D99" s="671"/>
      <c r="E99" s="671"/>
      <c r="F99" s="484"/>
      <c r="G99" s="494"/>
      <c r="H99" s="486"/>
      <c r="I99" s="487"/>
      <c r="J99" s="488"/>
      <c r="K99" s="494"/>
      <c r="L99" s="495"/>
      <c r="M99" s="487"/>
      <c r="N99" s="38"/>
      <c r="O99" s="489"/>
      <c r="P99" s="496">
        <v>22</v>
      </c>
    </row>
    <row r="100" spans="1:29" s="497" customFormat="1" ht="19.149999999999999" customHeight="1">
      <c r="A100" s="499"/>
      <c r="B100" s="570"/>
      <c r="C100" s="688"/>
      <c r="D100" s="671"/>
      <c r="E100" s="671"/>
      <c r="F100" s="484"/>
      <c r="G100" s="494"/>
      <c r="H100" s="486"/>
      <c r="I100" s="487"/>
      <c r="J100" s="488"/>
      <c r="K100" s="494"/>
      <c r="L100" s="495"/>
      <c r="M100" s="487"/>
      <c r="N100" s="38"/>
      <c r="O100" s="489"/>
      <c r="P100" s="496">
        <v>23</v>
      </c>
    </row>
    <row r="101" spans="1:29" s="497" customFormat="1" ht="19.149999999999999" customHeight="1">
      <c r="A101" s="499"/>
      <c r="B101" s="693" t="s">
        <v>3218</v>
      </c>
      <c r="C101" s="693"/>
      <c r="D101" s="693"/>
      <c r="E101" s="671"/>
      <c r="F101" s="492"/>
      <c r="G101" s="561"/>
      <c r="H101" s="547"/>
      <c r="I101" s="489">
        <f>I93-I90-I91</f>
        <v>0</v>
      </c>
      <c r="J101" s="488"/>
      <c r="K101" s="561"/>
      <c r="L101" s="489"/>
      <c r="M101" s="489"/>
      <c r="N101" s="38"/>
      <c r="O101" s="489"/>
      <c r="P101" s="496">
        <v>24</v>
      </c>
    </row>
    <row r="102" spans="1:29" s="612" customFormat="1" ht="19.149999999999999" customHeight="1">
      <c r="A102" s="488"/>
      <c r="B102" s="62"/>
      <c r="C102" s="693"/>
      <c r="D102" s="671"/>
      <c r="E102" s="671"/>
      <c r="F102" s="492"/>
      <c r="G102" s="485"/>
      <c r="H102" s="547"/>
      <c r="I102" s="489"/>
      <c r="J102" s="488"/>
      <c r="K102" s="38"/>
      <c r="L102" s="489"/>
      <c r="M102" s="489"/>
      <c r="N102" s="38"/>
      <c r="O102" s="489"/>
      <c r="P102" s="611">
        <v>25</v>
      </c>
    </row>
    <row r="103" spans="1:29" s="621" customFormat="1" ht="19.149999999999999" customHeight="1">
      <c r="A103" s="483" t="s">
        <v>3219</v>
      </c>
      <c r="B103" s="132" t="s">
        <v>3170</v>
      </c>
      <c r="C103" s="684"/>
      <c r="D103" s="671"/>
      <c r="E103" s="671"/>
      <c r="F103" s="492"/>
      <c r="G103" s="493"/>
      <c r="H103" s="486"/>
      <c r="I103" s="487"/>
      <c r="J103" s="488"/>
      <c r="K103" s="38"/>
      <c r="L103" s="489"/>
      <c r="M103" s="489"/>
      <c r="N103" s="38"/>
      <c r="O103" s="490"/>
      <c r="P103" s="619">
        <v>1</v>
      </c>
      <c r="Q103" s="620"/>
      <c r="R103" s="620"/>
      <c r="S103" s="620"/>
      <c r="T103" s="620"/>
      <c r="U103" s="620"/>
      <c r="V103" s="620"/>
      <c r="W103" s="620"/>
      <c r="X103" s="620"/>
      <c r="Y103" s="620"/>
      <c r="Z103" s="620"/>
      <c r="AA103" s="620"/>
      <c r="AB103" s="620"/>
      <c r="AC103" s="620"/>
    </row>
    <row r="104" spans="1:29" s="497" customFormat="1" ht="19.149999999999999" customHeight="1">
      <c r="A104" s="515"/>
      <c r="B104" s="567"/>
      <c r="C104" s="684"/>
      <c r="D104" s="671"/>
      <c r="E104" s="671"/>
      <c r="F104" s="492"/>
      <c r="G104" s="493"/>
      <c r="H104" s="568"/>
      <c r="I104" s="569"/>
      <c r="J104" s="85"/>
      <c r="K104" s="494"/>
      <c r="L104" s="489"/>
      <c r="M104" s="487"/>
      <c r="N104" s="38"/>
      <c r="O104" s="489"/>
      <c r="P104" s="496">
        <v>2</v>
      </c>
    </row>
    <row r="105" spans="1:29" s="497" customFormat="1" ht="19.149999999999999" customHeight="1">
      <c r="A105" s="499" t="s">
        <v>3220</v>
      </c>
      <c r="B105" s="570" t="s">
        <v>3199</v>
      </c>
      <c r="C105" s="684"/>
      <c r="D105" s="671"/>
      <c r="E105" s="671"/>
      <c r="F105" s="492"/>
      <c r="G105" s="493"/>
      <c r="H105" s="486"/>
      <c r="I105" s="487"/>
      <c r="J105" s="85"/>
      <c r="K105" s="566"/>
      <c r="L105" s="495"/>
      <c r="M105" s="487"/>
      <c r="N105" s="38"/>
      <c r="O105" s="490"/>
      <c r="P105" s="496">
        <v>3</v>
      </c>
    </row>
    <row r="106" spans="1:29" s="497" customFormat="1" ht="19.149999999999999" customHeight="1">
      <c r="A106" s="499"/>
      <c r="B106" s="500" t="s">
        <v>3200</v>
      </c>
      <c r="C106" s="500" t="s">
        <v>3221</v>
      </c>
      <c r="D106" s="622" t="str">
        <f>IF(I30=0,"",#REF!*100)</f>
        <v/>
      </c>
      <c r="E106" s="572" t="s">
        <v>3202</v>
      </c>
      <c r="F106" s="501" t="s">
        <v>43</v>
      </c>
      <c r="G106" s="502">
        <v>1</v>
      </c>
      <c r="H106" s="503"/>
      <c r="I106" s="504">
        <v>0</v>
      </c>
      <c r="J106" s="85"/>
      <c r="K106" s="561"/>
      <c r="L106" s="489"/>
      <c r="M106" s="489"/>
      <c r="N106" s="38"/>
      <c r="O106" s="506"/>
      <c r="P106" s="496">
        <v>4</v>
      </c>
    </row>
    <row r="107" spans="1:29" s="498" customFormat="1" ht="19.149999999999999" customHeight="1">
      <c r="A107" s="488"/>
      <c r="B107" s="573" t="s">
        <v>3203</v>
      </c>
      <c r="C107" s="573" t="s">
        <v>3221</v>
      </c>
      <c r="D107" s="623" t="str">
        <f>IF(I31=0,"",#REF!*100)</f>
        <v/>
      </c>
      <c r="E107" s="576" t="s">
        <v>3202</v>
      </c>
      <c r="F107" s="508" t="s">
        <v>212</v>
      </c>
      <c r="G107" s="509">
        <v>1</v>
      </c>
      <c r="H107" s="510"/>
      <c r="I107" s="504">
        <v>0</v>
      </c>
      <c r="J107" s="85"/>
      <c r="K107" s="494"/>
      <c r="L107" s="495"/>
      <c r="M107" s="489"/>
      <c r="N107" s="38"/>
      <c r="O107" s="512"/>
      <c r="P107" s="496">
        <v>5</v>
      </c>
      <c r="Q107" s="497"/>
      <c r="R107" s="497"/>
      <c r="S107" s="497"/>
      <c r="T107" s="497"/>
      <c r="U107" s="497"/>
      <c r="V107" s="497"/>
      <c r="W107" s="497"/>
      <c r="X107" s="497"/>
      <c r="Y107" s="497"/>
      <c r="Z107" s="497"/>
      <c r="AA107" s="497"/>
      <c r="AB107" s="497"/>
      <c r="AC107" s="497"/>
    </row>
    <row r="108" spans="1:29" s="497" customFormat="1" ht="19.149999999999999" customHeight="1">
      <c r="A108" s="499"/>
      <c r="B108" s="500" t="s">
        <v>3204</v>
      </c>
      <c r="C108" s="500" t="s">
        <v>3221</v>
      </c>
      <c r="D108" s="571" t="str">
        <f>IF(I32=0,"",#REF!*100)</f>
        <v/>
      </c>
      <c r="E108" s="572" t="s">
        <v>3202</v>
      </c>
      <c r="F108" s="501" t="s">
        <v>212</v>
      </c>
      <c r="G108" s="502">
        <v>1</v>
      </c>
      <c r="H108" s="503"/>
      <c r="I108" s="504">
        <v>0</v>
      </c>
      <c r="J108" s="85"/>
      <c r="K108" s="495"/>
      <c r="L108" s="495"/>
      <c r="M108" s="487"/>
      <c r="N108" s="38"/>
      <c r="O108" s="490"/>
      <c r="P108" s="496">
        <v>6</v>
      </c>
    </row>
    <row r="109" spans="1:29" s="498" customFormat="1" ht="19.149999999999999" customHeight="1">
      <c r="A109" s="488"/>
      <c r="B109" s="577" t="s">
        <v>3205</v>
      </c>
      <c r="C109" s="577" t="s">
        <v>3221</v>
      </c>
      <c r="D109" s="624" t="str">
        <f>IF(I33=0,"",#REF!*100)</f>
        <v/>
      </c>
      <c r="E109" s="572" t="s">
        <v>3202</v>
      </c>
      <c r="F109" s="501" t="s">
        <v>212</v>
      </c>
      <c r="G109" s="502">
        <v>1</v>
      </c>
      <c r="H109" s="514"/>
      <c r="I109" s="504">
        <v>0</v>
      </c>
      <c r="J109" s="85"/>
      <c r="K109" s="494"/>
      <c r="L109" s="495"/>
      <c r="M109" s="487"/>
      <c r="N109" s="38"/>
      <c r="O109" s="489"/>
      <c r="P109" s="496">
        <v>7</v>
      </c>
      <c r="Q109" s="497"/>
      <c r="R109" s="497"/>
      <c r="S109" s="497"/>
      <c r="T109" s="497"/>
      <c r="U109" s="497"/>
      <c r="V109" s="497"/>
      <c r="W109" s="497"/>
      <c r="X109" s="497"/>
      <c r="Y109" s="497"/>
      <c r="Z109" s="497"/>
      <c r="AA109" s="497"/>
      <c r="AB109" s="497"/>
      <c r="AC109" s="497"/>
    </row>
    <row r="110" spans="1:29" s="498" customFormat="1" ht="19.149999999999999" customHeight="1">
      <c r="A110" s="488"/>
      <c r="B110" s="579" t="s">
        <v>3206</v>
      </c>
      <c r="C110" s="579" t="s">
        <v>3221</v>
      </c>
      <c r="D110" s="580" t="str">
        <f>IF(I34=0,"",#REF!*100)</f>
        <v/>
      </c>
      <c r="E110" s="581" t="s">
        <v>3202</v>
      </c>
      <c r="F110" s="517" t="s">
        <v>212</v>
      </c>
      <c r="G110" s="518">
        <v>1</v>
      </c>
      <c r="H110" s="582"/>
      <c r="I110" s="504">
        <v>0</v>
      </c>
      <c r="J110" s="85"/>
      <c r="K110" s="485"/>
      <c r="L110" s="489"/>
      <c r="M110" s="489"/>
      <c r="N110" s="38"/>
      <c r="O110" s="506"/>
      <c r="P110" s="496">
        <v>8</v>
      </c>
      <c r="Q110" s="497"/>
      <c r="R110" s="497"/>
      <c r="S110" s="497"/>
      <c r="T110" s="497"/>
      <c r="U110" s="497"/>
      <c r="V110" s="497"/>
      <c r="W110" s="497"/>
      <c r="X110" s="497"/>
      <c r="Y110" s="497"/>
      <c r="Z110" s="497"/>
      <c r="AA110" s="497"/>
      <c r="AB110" s="497"/>
      <c r="AC110" s="497"/>
    </row>
    <row r="111" spans="1:29" s="498" customFormat="1" ht="19.149999999999999" customHeight="1">
      <c r="A111" s="488"/>
      <c r="B111" s="583" t="s">
        <v>3207</v>
      </c>
      <c r="C111" s="583" t="s">
        <v>3221</v>
      </c>
      <c r="D111" s="584" t="str">
        <f>IF(I35=0,"",#REF!*100)</f>
        <v/>
      </c>
      <c r="E111" s="585" t="s">
        <v>3202</v>
      </c>
      <c r="F111" s="522" t="s">
        <v>212</v>
      </c>
      <c r="G111" s="523">
        <v>1</v>
      </c>
      <c r="H111" s="586"/>
      <c r="I111" s="504">
        <v>0</v>
      </c>
      <c r="J111" s="85"/>
      <c r="K111" s="564"/>
      <c r="L111" s="495"/>
      <c r="M111" s="489"/>
      <c r="N111" s="38"/>
      <c r="O111" s="490"/>
      <c r="P111" s="496">
        <v>9</v>
      </c>
      <c r="Q111" s="497"/>
      <c r="R111" s="497"/>
      <c r="S111" s="497"/>
      <c r="T111" s="497"/>
      <c r="U111" s="497"/>
      <c r="V111" s="497"/>
      <c r="W111" s="497"/>
      <c r="X111" s="497"/>
      <c r="Y111" s="497"/>
      <c r="Z111" s="497"/>
      <c r="AA111" s="497"/>
      <c r="AB111" s="497"/>
      <c r="AC111" s="497"/>
    </row>
    <row r="112" spans="1:29" s="498" customFormat="1" ht="19.149999999999999" customHeight="1">
      <c r="A112" s="488"/>
      <c r="B112" s="588" t="s">
        <v>3208</v>
      </c>
      <c r="C112" s="588" t="s">
        <v>3221</v>
      </c>
      <c r="D112" s="625" t="str">
        <f>IF(I36=0,"",#REF!*100)</f>
        <v/>
      </c>
      <c r="E112" s="581" t="s">
        <v>3202</v>
      </c>
      <c r="F112" s="517" t="s">
        <v>212</v>
      </c>
      <c r="G112" s="518">
        <v>1</v>
      </c>
      <c r="H112" s="582"/>
      <c r="I112" s="504">
        <v>0</v>
      </c>
      <c r="J112" s="85"/>
      <c r="K112" s="494"/>
      <c r="L112" s="495"/>
      <c r="M112" s="487"/>
      <c r="N112" s="38"/>
      <c r="O112" s="489"/>
      <c r="P112" s="496">
        <v>10</v>
      </c>
      <c r="Q112" s="497"/>
      <c r="R112" s="497"/>
      <c r="S112" s="497"/>
      <c r="T112" s="497"/>
      <c r="U112" s="497"/>
      <c r="V112" s="497"/>
      <c r="W112" s="497"/>
      <c r="X112" s="497"/>
      <c r="Y112" s="497"/>
      <c r="Z112" s="497"/>
      <c r="AA112" s="497"/>
      <c r="AB112" s="497"/>
      <c r="AC112" s="497"/>
    </row>
    <row r="113" spans="1:29" s="498" customFormat="1" ht="19.149999999999999" customHeight="1">
      <c r="A113" s="488"/>
      <c r="B113" s="589" t="s">
        <v>3209</v>
      </c>
      <c r="C113" s="589" t="s">
        <v>3221</v>
      </c>
      <c r="D113" s="626" t="str">
        <f>IF(I37=0,"",#REF!*100)</f>
        <v/>
      </c>
      <c r="E113" s="592" t="s">
        <v>3202</v>
      </c>
      <c r="F113" s="530" t="s">
        <v>212</v>
      </c>
      <c r="G113" s="531">
        <v>1</v>
      </c>
      <c r="H113" s="593"/>
      <c r="I113" s="504">
        <v>0</v>
      </c>
      <c r="J113" s="85"/>
      <c r="K113" s="494"/>
      <c r="L113" s="38"/>
      <c r="M113" s="487"/>
      <c r="N113" s="38"/>
      <c r="O113" s="489"/>
      <c r="P113" s="496">
        <v>11</v>
      </c>
      <c r="Q113" s="497"/>
      <c r="R113" s="497"/>
      <c r="S113" s="497"/>
      <c r="T113" s="497"/>
      <c r="U113" s="497"/>
      <c r="V113" s="497"/>
      <c r="W113" s="497"/>
      <c r="X113" s="497"/>
      <c r="Y113" s="497"/>
      <c r="Z113" s="497"/>
      <c r="AA113" s="497"/>
      <c r="AB113" s="497"/>
      <c r="AC113" s="497"/>
    </row>
    <row r="114" spans="1:29" s="498" customFormat="1" ht="19.149999999999999" customHeight="1">
      <c r="A114" s="515"/>
      <c r="B114" s="594" t="s">
        <v>3210</v>
      </c>
      <c r="C114" s="594" t="s">
        <v>3221</v>
      </c>
      <c r="D114" s="627" t="str">
        <f>IF(I38=0,"",#REF!*100)</f>
        <v/>
      </c>
      <c r="E114" s="597" t="s">
        <v>3202</v>
      </c>
      <c r="F114" s="535" t="s">
        <v>212</v>
      </c>
      <c r="G114" s="598">
        <v>1</v>
      </c>
      <c r="H114" s="599"/>
      <c r="I114" s="504">
        <v>0</v>
      </c>
      <c r="J114" s="85"/>
      <c r="K114" s="494"/>
      <c r="L114" s="495"/>
      <c r="M114" s="489"/>
      <c r="N114" s="38"/>
      <c r="O114" s="489"/>
      <c r="P114" s="496">
        <v>12</v>
      </c>
      <c r="Q114" s="497"/>
      <c r="R114" s="497"/>
      <c r="S114" s="497"/>
      <c r="T114" s="497"/>
      <c r="U114" s="497"/>
      <c r="V114" s="497"/>
      <c r="W114" s="497"/>
      <c r="X114" s="497"/>
      <c r="Y114" s="497"/>
      <c r="Z114" s="497"/>
      <c r="AA114" s="497"/>
      <c r="AB114" s="497"/>
      <c r="AC114" s="497"/>
    </row>
    <row r="115" spans="1:29" s="498" customFormat="1" ht="19.149999999999999" customHeight="1">
      <c r="A115" s="488"/>
      <c r="B115" s="602" t="s">
        <v>3211</v>
      </c>
      <c r="C115" s="602" t="s">
        <v>3221</v>
      </c>
      <c r="D115" s="628" t="str">
        <f>IF(I39=0,"",#REF!*100)</f>
        <v/>
      </c>
      <c r="E115" s="592" t="s">
        <v>3202</v>
      </c>
      <c r="F115" s="530" t="s">
        <v>212</v>
      </c>
      <c r="G115" s="531">
        <v>1</v>
      </c>
      <c r="H115" s="539"/>
      <c r="I115" s="504">
        <v>0</v>
      </c>
      <c r="J115" s="85"/>
      <c r="K115" s="494"/>
      <c r="L115" s="495"/>
      <c r="M115" s="489"/>
      <c r="N115" s="38"/>
      <c r="O115" s="489"/>
      <c r="P115" s="496">
        <v>13</v>
      </c>
      <c r="Q115" s="497"/>
      <c r="R115" s="497"/>
      <c r="S115" s="497"/>
      <c r="T115" s="497"/>
      <c r="U115" s="497"/>
      <c r="V115" s="497"/>
      <c r="W115" s="497"/>
      <c r="X115" s="497"/>
      <c r="Y115" s="497"/>
      <c r="Z115" s="497"/>
      <c r="AA115" s="497"/>
      <c r="AB115" s="497"/>
      <c r="AC115" s="497"/>
    </row>
    <row r="116" spans="1:29" s="498" customFormat="1" ht="19.149999999999999" customHeight="1">
      <c r="A116" s="526"/>
      <c r="B116" s="603" t="s">
        <v>3191</v>
      </c>
      <c r="C116" s="603" t="s">
        <v>3221</v>
      </c>
      <c r="D116" s="629" t="str">
        <f>IF(I40=0,"",#REF!*100)</f>
        <v/>
      </c>
      <c r="E116" s="606" t="s">
        <v>3202</v>
      </c>
      <c r="F116" s="541" t="s">
        <v>212</v>
      </c>
      <c r="G116" s="542">
        <v>1</v>
      </c>
      <c r="H116" s="607"/>
      <c r="I116" s="608">
        <v>0</v>
      </c>
      <c r="J116" s="85"/>
      <c r="K116" s="494"/>
      <c r="L116" s="495"/>
      <c r="M116" s="487"/>
      <c r="N116" s="38"/>
      <c r="O116" s="489"/>
      <c r="P116" s="496">
        <v>14</v>
      </c>
      <c r="Q116" s="497"/>
      <c r="R116" s="497"/>
      <c r="S116" s="497"/>
      <c r="T116" s="497"/>
      <c r="U116" s="497"/>
      <c r="V116" s="497"/>
      <c r="W116" s="497"/>
      <c r="X116" s="497"/>
      <c r="Y116" s="497"/>
      <c r="Z116" s="497"/>
      <c r="AA116" s="497"/>
      <c r="AB116" s="497"/>
      <c r="AC116" s="497"/>
    </row>
    <row r="117" spans="1:29" s="497" customFormat="1" ht="19.149999999999999" customHeight="1">
      <c r="A117" s="545"/>
      <c r="B117" s="546" t="s">
        <v>3222</v>
      </c>
      <c r="C117" s="688"/>
      <c r="D117" s="671"/>
      <c r="E117" s="671"/>
      <c r="F117" s="492"/>
      <c r="G117" s="493"/>
      <c r="H117" s="547"/>
      <c r="I117" s="548">
        <f>SUM(I106:I116)</f>
        <v>0</v>
      </c>
      <c r="J117" s="85"/>
      <c r="K117" s="494"/>
      <c r="L117" s="495"/>
      <c r="M117" s="548"/>
      <c r="N117" s="38"/>
      <c r="O117" s="489"/>
      <c r="P117" s="496">
        <v>15</v>
      </c>
    </row>
    <row r="118" spans="1:29" s="497" customFormat="1" ht="19.149999999999999" customHeight="1">
      <c r="A118" s="545"/>
      <c r="B118" s="548"/>
      <c r="C118" s="688"/>
      <c r="D118" s="671"/>
      <c r="E118" s="671"/>
      <c r="F118" s="492"/>
      <c r="G118" s="493"/>
      <c r="H118" s="547"/>
      <c r="I118" s="548"/>
      <c r="J118" s="85"/>
      <c r="K118" s="494"/>
      <c r="L118" s="495"/>
      <c r="M118" s="487"/>
      <c r="N118" s="38"/>
      <c r="O118" s="489"/>
      <c r="P118" s="496">
        <v>16</v>
      </c>
    </row>
    <row r="119" spans="1:29" s="497" customFormat="1" ht="19.149999999999999" customHeight="1">
      <c r="A119" s="488"/>
      <c r="B119" s="62" t="s">
        <v>3223</v>
      </c>
      <c r="C119" s="688"/>
      <c r="D119" s="671"/>
      <c r="E119" s="671"/>
      <c r="F119" s="492" t="s">
        <v>212</v>
      </c>
      <c r="G119" s="493">
        <v>1</v>
      </c>
      <c r="H119" s="610"/>
      <c r="I119" s="489">
        <f>I93+I117</f>
        <v>0</v>
      </c>
      <c r="J119" s="488"/>
      <c r="K119" s="485"/>
      <c r="L119" s="489"/>
      <c r="M119" s="489"/>
      <c r="N119" s="38"/>
      <c r="O119" s="490"/>
      <c r="P119" s="496">
        <v>17</v>
      </c>
    </row>
    <row r="120" spans="1:29" s="497" customFormat="1" ht="19.149999999999999" customHeight="1">
      <c r="A120" s="515"/>
      <c r="B120" s="567"/>
      <c r="C120" s="688"/>
      <c r="D120" s="671"/>
      <c r="E120" s="671"/>
      <c r="F120" s="567"/>
      <c r="G120" s="567"/>
      <c r="H120" s="568"/>
      <c r="I120" s="567"/>
      <c r="J120" s="85"/>
      <c r="K120" s="494"/>
      <c r="L120" s="489"/>
      <c r="M120" s="489"/>
      <c r="N120" s="38"/>
      <c r="O120" s="489"/>
      <c r="P120" s="496">
        <v>18</v>
      </c>
    </row>
    <row r="121" spans="1:29" s="497" customFormat="1" ht="19.149999999999999" customHeight="1">
      <c r="A121" s="499"/>
      <c r="B121" s="570"/>
      <c r="C121" s="688"/>
      <c r="D121" s="671"/>
      <c r="E121" s="671"/>
      <c r="F121" s="484"/>
      <c r="G121" s="494"/>
      <c r="H121" s="486"/>
      <c r="I121" s="487"/>
      <c r="J121" s="488"/>
      <c r="K121" s="38"/>
      <c r="L121" s="489"/>
      <c r="M121" s="489"/>
      <c r="N121" s="38"/>
      <c r="O121" s="489"/>
      <c r="P121" s="496">
        <v>19</v>
      </c>
    </row>
    <row r="122" spans="1:29" s="497" customFormat="1" ht="19.149999999999999" customHeight="1">
      <c r="A122" s="488"/>
      <c r="B122" s="62"/>
      <c r="C122" s="688"/>
      <c r="D122" s="671"/>
      <c r="E122" s="671"/>
      <c r="F122" s="492"/>
      <c r="G122" s="485"/>
      <c r="H122" s="547"/>
      <c r="I122" s="489"/>
      <c r="J122" s="488"/>
      <c r="K122" s="485"/>
      <c r="L122" s="489"/>
      <c r="M122" s="489"/>
      <c r="N122" s="38"/>
      <c r="O122" s="489"/>
      <c r="P122" s="496">
        <v>20</v>
      </c>
    </row>
    <row r="123" spans="1:29" s="497" customFormat="1" ht="19.149999999999999" customHeight="1">
      <c r="A123" s="488"/>
      <c r="B123" s="62"/>
      <c r="C123" s="688"/>
      <c r="D123" s="671"/>
      <c r="E123" s="671"/>
      <c r="F123" s="492"/>
      <c r="G123" s="485"/>
      <c r="H123" s="547"/>
      <c r="I123" s="489"/>
      <c r="J123" s="488"/>
      <c r="K123" s="485"/>
      <c r="L123" s="489"/>
      <c r="M123" s="489"/>
      <c r="N123" s="38"/>
      <c r="O123" s="489"/>
      <c r="P123" s="496">
        <v>21</v>
      </c>
    </row>
    <row r="124" spans="1:29" s="497" customFormat="1" ht="19.149999999999999" customHeight="1">
      <c r="A124" s="499"/>
      <c r="B124" s="570"/>
      <c r="C124" s="688"/>
      <c r="D124" s="671"/>
      <c r="E124" s="671"/>
      <c r="F124" s="484"/>
      <c r="G124" s="494"/>
      <c r="H124" s="486"/>
      <c r="I124" s="487"/>
      <c r="J124" s="488"/>
      <c r="K124" s="494"/>
      <c r="L124" s="495"/>
      <c r="M124" s="487"/>
      <c r="N124" s="38"/>
      <c r="O124" s="489"/>
      <c r="P124" s="496">
        <v>22</v>
      </c>
    </row>
    <row r="125" spans="1:29" s="497" customFormat="1" ht="19.149999999999999" customHeight="1">
      <c r="A125" s="499"/>
      <c r="B125" s="570"/>
      <c r="C125" s="688"/>
      <c r="D125" s="671"/>
      <c r="E125" s="671"/>
      <c r="F125" s="484"/>
      <c r="G125" s="494"/>
      <c r="H125" s="486"/>
      <c r="I125" s="487"/>
      <c r="J125" s="488"/>
      <c r="K125" s="494"/>
      <c r="L125" s="495"/>
      <c r="M125" s="487"/>
      <c r="N125" s="38"/>
      <c r="O125" s="489"/>
      <c r="P125" s="496">
        <v>23</v>
      </c>
    </row>
    <row r="126" spans="1:29" s="497" customFormat="1" ht="19.149999999999999" customHeight="1">
      <c r="A126" s="488"/>
      <c r="B126" s="693" t="s">
        <v>3224</v>
      </c>
      <c r="C126" s="693"/>
      <c r="D126" s="693"/>
      <c r="E126" s="671"/>
      <c r="F126" s="492"/>
      <c r="G126" s="561"/>
      <c r="H126" s="547"/>
      <c r="I126" s="489">
        <f>I119-I49</f>
        <v>0</v>
      </c>
      <c r="J126" s="488"/>
      <c r="K126" s="561"/>
      <c r="L126" s="489"/>
      <c r="M126" s="489"/>
      <c r="N126" s="38"/>
      <c r="O126" s="489"/>
      <c r="P126" s="496">
        <v>24</v>
      </c>
    </row>
    <row r="127" spans="1:29" s="466" customFormat="1" ht="19.149999999999999" customHeight="1">
      <c r="A127" s="488"/>
      <c r="B127" s="62"/>
      <c r="C127" s="693"/>
      <c r="D127" s="671"/>
      <c r="E127" s="671"/>
      <c r="F127" s="492"/>
      <c r="G127" s="485"/>
      <c r="H127" s="547"/>
      <c r="I127" s="489"/>
      <c r="J127" s="488"/>
      <c r="K127" s="38"/>
      <c r="L127" s="489"/>
      <c r="M127" s="489"/>
      <c r="N127" s="38"/>
      <c r="O127" s="489"/>
      <c r="P127" s="465">
        <v>25</v>
      </c>
    </row>
    <row r="128" spans="1:29" s="461" customFormat="1" ht="19.149999999999999" customHeight="1">
      <c r="A128" s="483" t="s">
        <v>3225</v>
      </c>
      <c r="B128" s="132" t="s">
        <v>3171</v>
      </c>
      <c r="C128" s="684"/>
      <c r="D128" s="671"/>
      <c r="E128" s="671"/>
      <c r="F128" s="492"/>
      <c r="G128" s="493"/>
      <c r="H128" s="486"/>
      <c r="I128" s="487"/>
      <c r="J128" s="488"/>
      <c r="K128" s="38"/>
      <c r="L128" s="489"/>
      <c r="M128" s="489"/>
      <c r="N128" s="38"/>
      <c r="O128" s="490"/>
      <c r="P128" s="459">
        <v>1</v>
      </c>
      <c r="Q128" s="460"/>
      <c r="R128" s="460"/>
      <c r="S128" s="460"/>
      <c r="T128" s="460"/>
      <c r="U128" s="460"/>
      <c r="V128" s="460"/>
      <c r="W128" s="460"/>
      <c r="X128" s="460"/>
      <c r="Y128" s="460"/>
      <c r="Z128" s="460"/>
      <c r="AA128" s="460"/>
      <c r="AB128" s="460"/>
      <c r="AC128" s="460"/>
    </row>
    <row r="129" spans="1:29" s="497" customFormat="1" ht="19.149999999999999" customHeight="1">
      <c r="A129" s="499"/>
      <c r="B129" s="570"/>
      <c r="C129" s="699"/>
      <c r="D129" s="687"/>
      <c r="E129" s="687"/>
      <c r="F129" s="492"/>
      <c r="G129" s="493"/>
      <c r="H129" s="486"/>
      <c r="I129" s="487"/>
      <c r="J129" s="85"/>
      <c r="K129" s="566"/>
      <c r="L129" s="495"/>
      <c r="M129" s="487"/>
      <c r="N129" s="38"/>
      <c r="O129" s="490"/>
      <c r="P129" s="496">
        <v>2</v>
      </c>
    </row>
    <row r="130" spans="1:29" s="497" customFormat="1" ht="19.149999999999999" customHeight="1">
      <c r="A130" s="499" t="s">
        <v>3226</v>
      </c>
      <c r="B130" s="570" t="s">
        <v>3199</v>
      </c>
      <c r="C130" s="701" t="s">
        <v>3227</v>
      </c>
      <c r="D130" s="702"/>
      <c r="E130" s="702"/>
      <c r="F130" s="492"/>
      <c r="G130" s="493"/>
      <c r="H130" s="486"/>
      <c r="I130" s="487"/>
      <c r="J130" s="85"/>
      <c r="K130" s="561"/>
      <c r="L130" s="489"/>
      <c r="M130" s="489"/>
      <c r="N130" s="38"/>
      <c r="O130" s="506"/>
      <c r="P130" s="496">
        <v>3</v>
      </c>
    </row>
    <row r="131" spans="1:29" s="498" customFormat="1" ht="19.149999999999999" customHeight="1">
      <c r="A131" s="488"/>
      <c r="B131" s="548" t="s">
        <v>3228</v>
      </c>
      <c r="C131" s="630"/>
      <c r="D131" s="631"/>
      <c r="E131" s="632" t="s">
        <v>3229</v>
      </c>
      <c r="F131" s="492" t="s">
        <v>212</v>
      </c>
      <c r="G131" s="493">
        <v>1</v>
      </c>
      <c r="H131" s="486"/>
      <c r="I131" s="487">
        <f>SUM(H131)</f>
        <v>0</v>
      </c>
      <c r="J131" s="85"/>
      <c r="K131" s="493"/>
      <c r="L131" s="495"/>
      <c r="M131" s="489"/>
      <c r="N131" s="85"/>
      <c r="O131" s="512"/>
      <c r="P131" s="496">
        <v>4</v>
      </c>
      <c r="Q131" s="497"/>
      <c r="R131" s="497"/>
      <c r="S131" s="497"/>
      <c r="T131" s="497"/>
      <c r="U131" s="497"/>
      <c r="V131" s="497"/>
      <c r="W131" s="497"/>
      <c r="X131" s="497"/>
      <c r="Y131" s="497"/>
      <c r="Z131" s="497"/>
      <c r="AA131" s="497"/>
      <c r="AB131" s="497"/>
      <c r="AC131" s="497"/>
    </row>
    <row r="132" spans="1:29" s="497" customFormat="1" ht="19.149999999999999" customHeight="1">
      <c r="A132" s="499"/>
      <c r="B132" s="570"/>
      <c r="C132" s="570" t="s">
        <v>3230</v>
      </c>
      <c r="D132" s="633"/>
      <c r="E132" s="632" t="s">
        <v>3229</v>
      </c>
      <c r="F132" s="492" t="s">
        <v>212</v>
      </c>
      <c r="G132" s="493">
        <v>1</v>
      </c>
      <c r="H132" s="486"/>
      <c r="I132" s="487">
        <f>SUM(H132)</f>
        <v>0</v>
      </c>
      <c r="J132" s="85"/>
      <c r="K132" s="493"/>
      <c r="L132" s="495"/>
      <c r="M132" s="487"/>
      <c r="N132" s="85"/>
      <c r="O132" s="490"/>
      <c r="P132" s="496">
        <v>5</v>
      </c>
    </row>
    <row r="133" spans="1:29" s="498" customFormat="1" ht="19.149999999999999" customHeight="1">
      <c r="A133" s="488"/>
      <c r="B133" s="62" t="s">
        <v>3231</v>
      </c>
      <c r="C133" s="700"/>
      <c r="D133" s="671"/>
      <c r="E133" s="671"/>
      <c r="F133" s="492"/>
      <c r="G133" s="493"/>
      <c r="H133" s="634"/>
      <c r="I133" s="489">
        <f>SUM(I131:I132)</f>
        <v>0</v>
      </c>
      <c r="J133" s="635"/>
      <c r="K133" s="493"/>
      <c r="L133" s="495"/>
      <c r="M133" s="489"/>
      <c r="N133" s="635"/>
      <c r="O133" s="489"/>
      <c r="P133" s="496">
        <v>6</v>
      </c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</row>
    <row r="134" spans="1:29" s="498" customFormat="1" ht="19.149999999999999" customHeight="1">
      <c r="A134" s="488"/>
      <c r="B134" s="492" t="s">
        <v>3232</v>
      </c>
      <c r="C134" s="700"/>
      <c r="D134" s="671"/>
      <c r="E134" s="671"/>
      <c r="F134" s="492"/>
      <c r="G134" s="493"/>
      <c r="H134" s="486"/>
      <c r="I134" s="487"/>
      <c r="J134" s="85"/>
      <c r="K134" s="493"/>
      <c r="L134" s="38"/>
      <c r="M134" s="487"/>
      <c r="N134" s="85"/>
      <c r="O134" s="489"/>
      <c r="P134" s="496">
        <v>7</v>
      </c>
      <c r="Q134" s="497"/>
      <c r="R134" s="497"/>
      <c r="S134" s="497"/>
      <c r="T134" s="497"/>
      <c r="U134" s="497"/>
      <c r="V134" s="497"/>
      <c r="W134" s="497"/>
      <c r="X134" s="497"/>
      <c r="Y134" s="497"/>
      <c r="Z134" s="497"/>
      <c r="AA134" s="497"/>
      <c r="AB134" s="497"/>
      <c r="AC134" s="497"/>
    </row>
    <row r="135" spans="1:29" s="498" customFormat="1" ht="19.149999999999999" customHeight="1">
      <c r="A135" s="488"/>
      <c r="B135" s="570" t="s">
        <v>3233</v>
      </c>
      <c r="C135" s="700"/>
      <c r="D135" s="671"/>
      <c r="E135" s="671"/>
      <c r="F135" s="492" t="s">
        <v>212</v>
      </c>
      <c r="G135" s="493">
        <v>1</v>
      </c>
      <c r="H135" s="486"/>
      <c r="I135" s="487">
        <v>0</v>
      </c>
      <c r="J135" s="85"/>
      <c r="K135" s="505"/>
      <c r="L135" s="489"/>
      <c r="M135" s="487"/>
      <c r="N135" s="85"/>
      <c r="O135" s="506"/>
      <c r="P135" s="496">
        <v>8</v>
      </c>
      <c r="Q135" s="497"/>
      <c r="R135" s="497"/>
      <c r="S135" s="497"/>
      <c r="T135" s="497"/>
      <c r="U135" s="497"/>
      <c r="V135" s="497"/>
      <c r="W135" s="497"/>
      <c r="X135" s="497"/>
      <c r="Y135" s="497"/>
      <c r="Z135" s="497"/>
      <c r="AA135" s="497"/>
      <c r="AB135" s="497"/>
      <c r="AC135" s="497"/>
    </row>
    <row r="136" spans="1:29" s="498" customFormat="1" ht="19.149999999999999" customHeight="1">
      <c r="A136" s="488"/>
      <c r="B136" s="570"/>
      <c r="C136" s="700"/>
      <c r="D136" s="671"/>
      <c r="E136" s="671"/>
      <c r="F136" s="492"/>
      <c r="G136" s="493"/>
      <c r="H136" s="486"/>
      <c r="I136" s="487"/>
      <c r="J136" s="85"/>
      <c r="K136" s="564"/>
      <c r="L136" s="495"/>
      <c r="M136" s="487"/>
      <c r="N136" s="85"/>
      <c r="O136" s="490"/>
      <c r="P136" s="496">
        <v>9</v>
      </c>
      <c r="Q136" s="636" t="s">
        <v>3234</v>
      </c>
      <c r="R136" s="497"/>
      <c r="S136" s="497"/>
      <c r="T136" s="497"/>
      <c r="U136" s="497"/>
      <c r="V136" s="497"/>
      <c r="W136" s="497"/>
      <c r="X136" s="497"/>
      <c r="Y136" s="497"/>
      <c r="Z136" s="497"/>
      <c r="AA136" s="497"/>
      <c r="AB136" s="497"/>
      <c r="AC136" s="497"/>
    </row>
    <row r="137" spans="1:29" s="498" customFormat="1" ht="19.149999999999999" customHeight="1">
      <c r="A137" s="488"/>
      <c r="B137" s="484" t="s">
        <v>3235</v>
      </c>
      <c r="C137" s="700"/>
      <c r="D137" s="671"/>
      <c r="E137" s="671"/>
      <c r="F137" s="492"/>
      <c r="G137" s="493"/>
      <c r="H137" s="486"/>
      <c r="I137" s="487">
        <v>0</v>
      </c>
      <c r="J137" s="85"/>
      <c r="K137" s="494"/>
      <c r="L137" s="495"/>
      <c r="M137" s="487"/>
      <c r="N137" s="85"/>
      <c r="O137" s="489"/>
      <c r="P137" s="496">
        <v>10</v>
      </c>
      <c r="Q137" s="497">
        <f>IF(I135="",I126+I133,I126+I133+I135)</f>
        <v>0</v>
      </c>
      <c r="R137" s="637" t="e">
        <f>IF(Q137=#REF!,"○","×")</f>
        <v>#REF!</v>
      </c>
      <c r="S137" s="497"/>
      <c r="T137" s="497"/>
      <c r="U137" s="497"/>
      <c r="V137" s="497"/>
      <c r="W137" s="497"/>
      <c r="X137" s="497"/>
      <c r="Y137" s="497"/>
      <c r="Z137" s="497"/>
      <c r="AA137" s="497"/>
      <c r="AB137" s="497"/>
      <c r="AC137" s="497"/>
    </row>
    <row r="138" spans="1:29" s="498" customFormat="1" ht="19.149999999999999" customHeight="1">
      <c r="A138" s="515"/>
      <c r="B138" s="492"/>
      <c r="C138" s="700"/>
      <c r="D138" s="671"/>
      <c r="E138" s="671"/>
      <c r="F138" s="492"/>
      <c r="G138" s="601"/>
      <c r="H138" s="610"/>
      <c r="I138" s="569"/>
      <c r="J138" s="85"/>
      <c r="K138" s="494"/>
      <c r="L138" s="495"/>
      <c r="M138" s="487"/>
      <c r="N138" s="38"/>
      <c r="O138" s="489"/>
      <c r="P138" s="496">
        <v>11</v>
      </c>
      <c r="Q138" s="497"/>
      <c r="R138" s="497"/>
      <c r="S138" s="497"/>
      <c r="T138" s="497"/>
      <c r="U138" s="497"/>
      <c r="V138" s="497"/>
      <c r="W138" s="497"/>
      <c r="X138" s="497"/>
      <c r="Y138" s="497"/>
      <c r="Z138" s="497"/>
      <c r="AA138" s="497"/>
      <c r="AB138" s="497"/>
      <c r="AC138" s="497"/>
    </row>
    <row r="139" spans="1:29" s="498" customFormat="1" ht="19.149999999999999" customHeight="1">
      <c r="A139" s="488"/>
      <c r="B139" s="613"/>
      <c r="C139" s="700"/>
      <c r="D139" s="671"/>
      <c r="E139" s="671"/>
      <c r="F139" s="492"/>
      <c r="G139" s="493"/>
      <c r="H139" s="547"/>
      <c r="I139" s="487"/>
      <c r="J139" s="85"/>
      <c r="K139" s="494"/>
      <c r="L139" s="495"/>
      <c r="M139" s="489"/>
      <c r="N139" s="38"/>
      <c r="O139" s="489"/>
      <c r="P139" s="496">
        <v>12</v>
      </c>
      <c r="Q139" s="497"/>
      <c r="R139" s="497"/>
      <c r="S139" s="497"/>
      <c r="T139" s="497"/>
      <c r="U139" s="497"/>
      <c r="V139" s="497"/>
      <c r="W139" s="497"/>
      <c r="X139" s="497"/>
      <c r="Y139" s="497"/>
      <c r="Z139" s="497"/>
      <c r="AA139" s="497"/>
      <c r="AB139" s="497"/>
      <c r="AC139" s="497"/>
    </row>
    <row r="140" spans="1:29" s="498" customFormat="1" ht="19.149999999999999" customHeight="1">
      <c r="A140" s="526"/>
      <c r="B140" s="567"/>
      <c r="C140" s="700"/>
      <c r="D140" s="671"/>
      <c r="E140" s="671"/>
      <c r="F140" s="492"/>
      <c r="G140" s="493"/>
      <c r="H140" s="568"/>
      <c r="I140" s="489"/>
      <c r="J140" s="85"/>
      <c r="K140" s="494"/>
      <c r="L140" s="495"/>
      <c r="M140" s="487"/>
      <c r="N140" s="38"/>
      <c r="O140" s="489"/>
      <c r="P140" s="496">
        <v>13</v>
      </c>
      <c r="Q140" s="497"/>
      <c r="R140" s="497"/>
      <c r="S140" s="497"/>
      <c r="T140" s="497"/>
      <c r="U140" s="497"/>
      <c r="V140" s="497"/>
      <c r="W140" s="497"/>
      <c r="X140" s="497"/>
      <c r="Y140" s="497"/>
      <c r="Z140" s="497"/>
      <c r="AA140" s="497"/>
      <c r="AB140" s="497"/>
      <c r="AC140" s="497"/>
    </row>
    <row r="141" spans="1:29" s="497" customFormat="1" ht="19.149999999999999" customHeight="1">
      <c r="A141" s="545"/>
      <c r="B141" s="546"/>
      <c r="C141" s="700"/>
      <c r="D141" s="671"/>
      <c r="E141" s="671"/>
      <c r="F141" s="492"/>
      <c r="G141" s="493"/>
      <c r="H141" s="547"/>
      <c r="I141" s="548"/>
      <c r="J141" s="85"/>
      <c r="K141" s="494"/>
      <c r="L141" s="495"/>
      <c r="M141" s="487"/>
      <c r="N141" s="38"/>
      <c r="O141" s="489"/>
      <c r="P141" s="496">
        <v>14</v>
      </c>
    </row>
    <row r="142" spans="1:29" s="497" customFormat="1" ht="19.149999999999999" customHeight="1">
      <c r="A142" s="545"/>
      <c r="B142" s="548"/>
      <c r="C142" s="700"/>
      <c r="D142" s="671"/>
      <c r="E142" s="671"/>
      <c r="F142" s="492"/>
      <c r="G142" s="493"/>
      <c r="H142" s="547"/>
      <c r="I142" s="548"/>
      <c r="J142" s="85"/>
      <c r="K142" s="494"/>
      <c r="L142" s="495"/>
      <c r="M142" s="487"/>
      <c r="N142" s="38"/>
      <c r="O142" s="489"/>
      <c r="P142" s="496">
        <v>15</v>
      </c>
    </row>
    <row r="143" spans="1:29" s="497" customFormat="1" ht="19.149999999999999" customHeight="1">
      <c r="A143" s="488"/>
      <c r="B143" s="62"/>
      <c r="C143" s="700"/>
      <c r="D143" s="671"/>
      <c r="E143" s="671"/>
      <c r="F143" s="492"/>
      <c r="G143" s="493"/>
      <c r="H143" s="610"/>
      <c r="I143" s="489"/>
      <c r="J143" s="488"/>
      <c r="K143" s="485"/>
      <c r="L143" s="489"/>
      <c r="M143" s="489"/>
      <c r="N143" s="38"/>
      <c r="O143" s="490"/>
      <c r="P143" s="496">
        <v>16</v>
      </c>
    </row>
    <row r="144" spans="1:29" s="497" customFormat="1" ht="19.149999999999999" customHeight="1">
      <c r="A144" s="515"/>
      <c r="B144" s="567"/>
      <c r="C144" s="700"/>
      <c r="D144" s="671"/>
      <c r="E144" s="671"/>
      <c r="F144" s="492"/>
      <c r="G144" s="493"/>
      <c r="H144" s="568"/>
      <c r="I144" s="569"/>
      <c r="J144" s="85"/>
      <c r="K144" s="494"/>
      <c r="L144" s="489"/>
      <c r="M144" s="487"/>
      <c r="N144" s="38"/>
      <c r="O144" s="489"/>
      <c r="P144" s="496">
        <v>17</v>
      </c>
    </row>
    <row r="145" spans="1:29" s="497" customFormat="1" ht="19.149999999999999" customHeight="1">
      <c r="A145" s="515"/>
      <c r="B145" s="567"/>
      <c r="C145" s="700"/>
      <c r="D145" s="671"/>
      <c r="E145" s="671"/>
      <c r="F145" s="567"/>
      <c r="G145" s="567"/>
      <c r="H145" s="568"/>
      <c r="I145" s="567"/>
      <c r="J145" s="85"/>
      <c r="K145" s="494"/>
      <c r="L145" s="489"/>
      <c r="M145" s="489"/>
      <c r="N145" s="38"/>
      <c r="O145" s="489"/>
      <c r="P145" s="496">
        <v>18</v>
      </c>
    </row>
    <row r="146" spans="1:29" s="497" customFormat="1" ht="19.149999999999999" customHeight="1">
      <c r="A146" s="499"/>
      <c r="B146" s="570"/>
      <c r="C146" s="700"/>
      <c r="D146" s="671"/>
      <c r="E146" s="671"/>
      <c r="F146" s="484"/>
      <c r="G146" s="494"/>
      <c r="H146" s="486"/>
      <c r="I146" s="487"/>
      <c r="J146" s="488"/>
      <c r="K146" s="38"/>
      <c r="L146" s="489"/>
      <c r="M146" s="489"/>
      <c r="N146" s="38"/>
      <c r="O146" s="489"/>
      <c r="P146" s="496">
        <v>19</v>
      </c>
    </row>
    <row r="147" spans="1:29" s="497" customFormat="1" ht="19.149999999999999" customHeight="1">
      <c r="A147" s="488"/>
      <c r="B147" s="62"/>
      <c r="C147" s="700"/>
      <c r="D147" s="671"/>
      <c r="E147" s="671"/>
      <c r="F147" s="492"/>
      <c r="G147" s="485"/>
      <c r="H147" s="547"/>
      <c r="I147" s="489"/>
      <c r="J147" s="488"/>
      <c r="K147" s="485"/>
      <c r="L147" s="489"/>
      <c r="M147" s="489"/>
      <c r="N147" s="38"/>
      <c r="O147" s="489"/>
      <c r="P147" s="496">
        <v>20</v>
      </c>
    </row>
    <row r="148" spans="1:29" s="497" customFormat="1" ht="19.149999999999999" customHeight="1">
      <c r="A148" s="488"/>
      <c r="B148" s="62"/>
      <c r="C148" s="700"/>
      <c r="D148" s="671"/>
      <c r="E148" s="671"/>
      <c r="F148" s="492"/>
      <c r="G148" s="485"/>
      <c r="H148" s="547"/>
      <c r="I148" s="489"/>
      <c r="J148" s="488"/>
      <c r="K148" s="485"/>
      <c r="L148" s="489"/>
      <c r="M148" s="489"/>
      <c r="N148" s="38"/>
      <c r="O148" s="489"/>
      <c r="P148" s="496">
        <v>21</v>
      </c>
    </row>
    <row r="149" spans="1:29" s="497" customFormat="1" ht="19.149999999999999" customHeight="1">
      <c r="A149" s="488" t="s">
        <v>3236</v>
      </c>
      <c r="B149" s="613" t="s">
        <v>3237</v>
      </c>
      <c r="C149" s="698">
        <v>0.1</v>
      </c>
      <c r="D149" s="671"/>
      <c r="E149" s="671"/>
      <c r="F149" s="492" t="s">
        <v>212</v>
      </c>
      <c r="G149" s="493">
        <v>1</v>
      </c>
      <c r="H149" s="547"/>
      <c r="I149" s="489">
        <f>ROUNDDOWN(I137*C149,0)</f>
        <v>0</v>
      </c>
      <c r="J149" s="488"/>
      <c r="K149" s="485"/>
      <c r="L149" s="489"/>
      <c r="M149" s="489"/>
      <c r="N149" s="38"/>
      <c r="O149" s="489"/>
      <c r="P149" s="496">
        <v>22</v>
      </c>
    </row>
    <row r="150" spans="1:29" s="497" customFormat="1" ht="19.149999999999999" customHeight="1">
      <c r="A150" s="499"/>
      <c r="B150" s="570"/>
      <c r="C150" s="699"/>
      <c r="D150" s="671"/>
      <c r="E150" s="671"/>
      <c r="F150" s="484"/>
      <c r="G150" s="494"/>
      <c r="H150" s="486"/>
      <c r="I150" s="487"/>
      <c r="J150" s="488"/>
      <c r="K150" s="494"/>
      <c r="L150" s="495"/>
      <c r="M150" s="487"/>
      <c r="N150" s="38"/>
      <c r="O150" s="489"/>
      <c r="P150" s="496">
        <v>23</v>
      </c>
    </row>
    <row r="151" spans="1:29" s="497" customFormat="1" ht="19.149999999999999" customHeight="1">
      <c r="A151" s="488"/>
      <c r="B151" s="62" t="s">
        <v>3195</v>
      </c>
      <c r="C151" s="693"/>
      <c r="D151" s="671"/>
      <c r="E151" s="671"/>
      <c r="F151" s="492"/>
      <c r="G151" s="561"/>
      <c r="H151" s="547"/>
      <c r="I151" s="489">
        <f>I137+I149</f>
        <v>0</v>
      </c>
      <c r="J151" s="488"/>
      <c r="K151" s="561"/>
      <c r="L151" s="489"/>
      <c r="M151" s="489"/>
      <c r="N151" s="38"/>
      <c r="O151" s="489"/>
      <c r="P151" s="496">
        <v>24</v>
      </c>
    </row>
    <row r="152" spans="1:29" s="466" customFormat="1" ht="19.149999999999999" customHeight="1">
      <c r="A152" s="488"/>
      <c r="B152" s="62"/>
      <c r="C152" s="693"/>
      <c r="D152" s="671"/>
      <c r="E152" s="671"/>
      <c r="F152" s="492"/>
      <c r="G152" s="485"/>
      <c r="H152" s="547"/>
      <c r="I152" s="489"/>
      <c r="J152" s="488"/>
      <c r="K152" s="38"/>
      <c r="L152" s="489"/>
      <c r="M152" s="489"/>
      <c r="N152" s="38"/>
      <c r="O152" s="489"/>
      <c r="P152" s="465">
        <v>25</v>
      </c>
    </row>
    <row r="153" spans="1:29" s="651" customFormat="1" ht="19.149999999999999" customHeight="1">
      <c r="A153" s="638"/>
      <c r="B153" s="639"/>
      <c r="C153" s="640"/>
      <c r="D153" s="640"/>
      <c r="E153" s="641"/>
      <c r="F153" s="639"/>
      <c r="G153" s="642"/>
      <c r="H153" s="643"/>
      <c r="I153" s="644"/>
      <c r="J153" s="645"/>
      <c r="K153" s="646"/>
      <c r="L153" s="639"/>
      <c r="M153" s="647"/>
      <c r="N153" s="640"/>
      <c r="O153" s="648"/>
      <c r="P153" s="649"/>
      <c r="Q153" s="650"/>
      <c r="R153" s="650"/>
      <c r="S153" s="650"/>
      <c r="T153" s="650"/>
      <c r="U153" s="650"/>
      <c r="V153" s="650"/>
      <c r="W153" s="650"/>
      <c r="X153" s="650"/>
      <c r="Y153" s="650"/>
      <c r="Z153" s="650"/>
      <c r="AA153" s="650"/>
      <c r="AB153" s="650"/>
      <c r="AC153" s="650"/>
    </row>
    <row r="154" spans="1:29" s="651" customFormat="1" ht="19.149999999999999" customHeight="1">
      <c r="A154" s="638"/>
      <c r="B154" s="639"/>
      <c r="C154" s="640"/>
      <c r="D154" s="640"/>
      <c r="E154" s="641"/>
      <c r="F154" s="639"/>
      <c r="G154" s="642"/>
      <c r="H154" s="643"/>
      <c r="I154" s="644"/>
      <c r="J154" s="645"/>
      <c r="K154" s="646"/>
      <c r="L154" s="639"/>
      <c r="M154" s="647"/>
      <c r="N154" s="640"/>
      <c r="O154" s="648"/>
      <c r="P154" s="649"/>
      <c r="Q154" s="650"/>
      <c r="R154" s="650"/>
      <c r="S154" s="650"/>
      <c r="T154" s="650"/>
      <c r="U154" s="650"/>
      <c r="V154" s="650"/>
      <c r="W154" s="650"/>
      <c r="X154" s="650"/>
      <c r="Y154" s="650"/>
      <c r="Z154" s="650"/>
      <c r="AA154" s="650"/>
      <c r="AB154" s="650"/>
      <c r="AC154" s="650"/>
    </row>
    <row r="155" spans="1:29" s="651" customFormat="1" ht="19.149999999999999" customHeight="1">
      <c r="A155" s="638"/>
      <c r="B155" s="639"/>
      <c r="C155" s="640"/>
      <c r="D155" s="640"/>
      <c r="E155" s="641"/>
      <c r="F155" s="639"/>
      <c r="G155" s="642"/>
      <c r="H155" s="643"/>
      <c r="I155" s="644"/>
      <c r="J155" s="645"/>
      <c r="K155" s="646"/>
      <c r="L155" s="639"/>
      <c r="M155" s="647"/>
      <c r="N155" s="640"/>
      <c r="O155" s="648"/>
      <c r="P155" s="649"/>
      <c r="Q155" s="650"/>
      <c r="R155" s="650"/>
      <c r="S155" s="650"/>
      <c r="T155" s="650"/>
      <c r="U155" s="650"/>
      <c r="V155" s="650"/>
      <c r="W155" s="650"/>
      <c r="X155" s="650"/>
      <c r="Y155" s="650"/>
      <c r="Z155" s="650"/>
      <c r="AA155" s="650"/>
      <c r="AB155" s="650"/>
      <c r="AC155" s="650"/>
    </row>
    <row r="156" spans="1:29" s="651" customFormat="1" ht="19.149999999999999" customHeight="1">
      <c r="A156" s="638"/>
      <c r="B156" s="639"/>
      <c r="C156" s="640"/>
      <c r="D156" s="640"/>
      <c r="E156" s="641"/>
      <c r="F156" s="639"/>
      <c r="G156" s="642"/>
      <c r="H156" s="643"/>
      <c r="I156" s="644"/>
      <c r="J156" s="645"/>
      <c r="K156" s="646"/>
      <c r="L156" s="639"/>
      <c r="M156" s="647"/>
      <c r="N156" s="640"/>
      <c r="O156" s="648"/>
      <c r="P156" s="649"/>
      <c r="Q156" s="650"/>
      <c r="R156" s="650"/>
      <c r="S156" s="650"/>
      <c r="T156" s="650"/>
      <c r="U156" s="650"/>
      <c r="V156" s="650"/>
      <c r="W156" s="650"/>
      <c r="X156" s="650"/>
      <c r="Y156" s="650"/>
      <c r="Z156" s="650"/>
      <c r="AA156" s="650"/>
      <c r="AB156" s="650"/>
      <c r="AC156" s="650"/>
    </row>
    <row r="157" spans="1:29" s="651" customFormat="1" ht="19.149999999999999" customHeight="1">
      <c r="A157" s="638"/>
      <c r="B157" s="639"/>
      <c r="C157" s="640"/>
      <c r="D157" s="640"/>
      <c r="E157" s="641"/>
      <c r="F157" s="639"/>
      <c r="G157" s="642"/>
      <c r="H157" s="643"/>
      <c r="I157" s="644"/>
      <c r="J157" s="645"/>
      <c r="K157" s="646"/>
      <c r="L157" s="639"/>
      <c r="M157" s="647"/>
      <c r="N157" s="640"/>
      <c r="O157" s="648"/>
      <c r="P157" s="649"/>
      <c r="Q157" s="650"/>
      <c r="R157" s="650"/>
      <c r="S157" s="650"/>
      <c r="T157" s="650"/>
      <c r="U157" s="650"/>
      <c r="V157" s="650"/>
      <c r="W157" s="650"/>
      <c r="X157" s="650"/>
      <c r="Y157" s="650"/>
      <c r="Z157" s="650"/>
      <c r="AA157" s="650"/>
      <c r="AB157" s="650"/>
      <c r="AC157" s="650"/>
    </row>
    <row r="158" spans="1:29" s="651" customFormat="1" ht="19.149999999999999" customHeight="1">
      <c r="A158" s="638"/>
      <c r="B158" s="639"/>
      <c r="C158" s="640"/>
      <c r="D158" s="640"/>
      <c r="E158" s="641"/>
      <c r="F158" s="639"/>
      <c r="G158" s="642"/>
      <c r="H158" s="643"/>
      <c r="I158" s="644"/>
      <c r="J158" s="645"/>
      <c r="K158" s="646"/>
      <c r="L158" s="639"/>
      <c r="M158" s="647"/>
      <c r="N158" s="640"/>
      <c r="O158" s="648"/>
      <c r="P158" s="649"/>
      <c r="Q158" s="650"/>
      <c r="R158" s="650"/>
      <c r="S158" s="650"/>
      <c r="T158" s="650"/>
      <c r="U158" s="650"/>
      <c r="V158" s="650"/>
      <c r="W158" s="650"/>
      <c r="X158" s="650"/>
      <c r="Y158" s="650"/>
      <c r="Z158" s="650"/>
      <c r="AA158" s="650"/>
      <c r="AB158" s="650"/>
      <c r="AC158" s="650"/>
    </row>
  </sheetData>
  <dataConsolidate/>
  <mergeCells count="126">
    <mergeCell ref="C149:E149"/>
    <mergeCell ref="C150:E150"/>
    <mergeCell ref="C151:E151"/>
    <mergeCell ref="C152:E152"/>
    <mergeCell ref="C20:E20"/>
    <mergeCell ref="C21:E21"/>
    <mergeCell ref="C143:E143"/>
    <mergeCell ref="C144:E144"/>
    <mergeCell ref="C145:E145"/>
    <mergeCell ref="C146:E146"/>
    <mergeCell ref="C147:E147"/>
    <mergeCell ref="C148:E148"/>
    <mergeCell ref="C137:E137"/>
    <mergeCell ref="C138:E138"/>
    <mergeCell ref="C139:E139"/>
    <mergeCell ref="C140:E140"/>
    <mergeCell ref="C141:E141"/>
    <mergeCell ref="C142:E142"/>
    <mergeCell ref="C129:E129"/>
    <mergeCell ref="C130:E130"/>
    <mergeCell ref="C133:E133"/>
    <mergeCell ref="C134:E134"/>
    <mergeCell ref="C135:E135"/>
    <mergeCell ref="C136:E136"/>
    <mergeCell ref="C123:E123"/>
    <mergeCell ref="C124:E124"/>
    <mergeCell ref="C125:E125"/>
    <mergeCell ref="B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00:E100"/>
    <mergeCell ref="B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77:E77"/>
    <mergeCell ref="C78:E78"/>
    <mergeCell ref="C90:E90"/>
    <mergeCell ref="C91:E91"/>
    <mergeCell ref="C92:E92"/>
    <mergeCell ref="C93:E93"/>
    <mergeCell ref="C71:E71"/>
    <mergeCell ref="C72:E72"/>
    <mergeCell ref="C73:E73"/>
    <mergeCell ref="C74:E74"/>
    <mergeCell ref="C75:E75"/>
    <mergeCell ref="C76:E76"/>
    <mergeCell ref="C54:E54"/>
    <mergeCell ref="C55:E55"/>
    <mergeCell ref="C67:E67"/>
    <mergeCell ref="C68:E68"/>
    <mergeCell ref="C69:E69"/>
    <mergeCell ref="C70:E70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16:E16"/>
    <mergeCell ref="C17:E17"/>
    <mergeCell ref="C18:E18"/>
    <mergeCell ref="C19:E19"/>
    <mergeCell ref="C22:E22"/>
    <mergeCell ref="C23:E23"/>
    <mergeCell ref="C10:E10"/>
    <mergeCell ref="C11:E11"/>
    <mergeCell ref="C12:E12"/>
    <mergeCell ref="C13:E13"/>
    <mergeCell ref="C14:E14"/>
    <mergeCell ref="C15:E15"/>
    <mergeCell ref="C9:E9"/>
    <mergeCell ref="G9:I9"/>
    <mergeCell ref="K9:M9"/>
    <mergeCell ref="O1:O2"/>
    <mergeCell ref="C3:E3"/>
    <mergeCell ref="C4:J4"/>
    <mergeCell ref="C5:E5"/>
    <mergeCell ref="C6:J6"/>
    <mergeCell ref="C7:E7"/>
    <mergeCell ref="A1:A2"/>
    <mergeCell ref="B1:B2"/>
    <mergeCell ref="C1:E2"/>
    <mergeCell ref="F1:F2"/>
    <mergeCell ref="G1:J1"/>
    <mergeCell ref="K1:N1"/>
    <mergeCell ref="C8:E8"/>
    <mergeCell ref="G8:I8"/>
    <mergeCell ref="K8:M8"/>
  </mergeCells>
  <phoneticPr fontId="4"/>
  <conditionalFormatting sqref="B20:B21">
    <cfRule type="expression" dxfId="0" priority="1" stopIfTrue="1">
      <formula>(B20="ページ区切り")</formula>
    </cfRule>
  </conditionalFormatting>
  <dataValidations count="5">
    <dataValidation type="list" imeMode="hiragana" allowBlank="1" showInputMessage="1" sqref="J20" xr:uid="{4AEC89BF-5054-44BB-829B-38603016B8FD}">
      <formula1>"見積比較表,代価表-1,代価表-2-OO,別紙明細-OO,電気実務P-OO,単価比較,市場単価比較,撤去代価表"</formula1>
    </dataValidation>
    <dataValidation imeMode="halfAlpha" allowBlank="1" showInputMessage="1" showErrorMessage="1" sqref="B20:B21" xr:uid="{09371418-B7EF-420E-899F-3367C0ED02C7}"/>
    <dataValidation imeMode="off" allowBlank="1" showInputMessage="1" showErrorMessage="1" sqref="H20:I21 F20:F21" xr:uid="{39DC0D67-3567-4D57-86D1-4A0DD7DDA8D3}"/>
    <dataValidation imeMode="hiragana" allowBlank="1" showInputMessage="1" showErrorMessage="1" sqref="G20:G21 J20:J21 B20:B21" xr:uid="{A13EF466-83B7-40A3-B202-82B74ED9FE2C}"/>
    <dataValidation type="list" allowBlank="1" showInputMessage="1" sqref="G20:G21" xr:uid="{EA38EC5F-5F4B-4A6C-B80B-93E12845C88F}">
      <formula1>"ｍ,ｍ2,ｍ3,個,本,基,台,組,か所,枚,式,人,g,㎏,t,L,供用日"</formula1>
    </dataValidation>
  </dataValidations>
  <printOptions horizontalCentered="1" verticalCentered="1" gridLines="1"/>
  <pageMargins left="0.39370078740157483" right="0.39370078740157483" top="0.78740157480314965" bottom="0.59055118110236227" header="0.47244094488188981" footer="0.39370078740157483"/>
  <pageSetup paperSize="9" scale="95" fitToHeight="0" orientation="landscape" blackAndWhite="1" useFirstPageNumber="1" r:id="rId1"/>
  <headerFooter>
    <oddFooter>&amp;L&amp;"ＭＳ ゴシック,標準"&amp;10&amp;A&amp;R&amp;"ＭＳ ゴシック,標準"&amp;10ＮＯ　&amp;P</oddFooter>
  </headerFooter>
  <rowBreaks count="5" manualBreakCount="5">
    <brk id="27" max="14" man="1"/>
    <brk id="52" max="14" man="1"/>
    <brk id="77" max="14" man="1"/>
    <brk id="102" max="14" man="1"/>
    <brk id="127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1682-E7ED-4096-9F2C-26B90A7C68CE}">
  <sheetPr>
    <tabColor rgb="FFFFC000"/>
  </sheetPr>
  <dimension ref="A1:AZ425"/>
  <sheetViews>
    <sheetView workbookViewId="0">
      <selection sqref="A1:A2"/>
    </sheetView>
  </sheetViews>
  <sheetFormatPr defaultColWidth="8.75" defaultRowHeight="20.45" customHeight="1"/>
  <cols>
    <col min="1" max="1" width="4.125" style="7" customWidth="1"/>
    <col min="2" max="2" width="26" style="9" customWidth="1"/>
    <col min="3" max="3" width="26" style="17" customWidth="1"/>
    <col min="4" max="4" width="4.125" style="8" customWidth="1"/>
    <col min="5" max="5" width="6" style="24" customWidth="1"/>
    <col min="6" max="6" width="8" style="25" customWidth="1"/>
    <col min="7" max="7" width="11.375" style="22" bestFit="1" customWidth="1"/>
    <col min="8" max="8" width="10.125" style="9" customWidth="1"/>
    <col min="9" max="9" width="6" style="24" customWidth="1"/>
    <col min="10" max="10" width="8.125" style="25" customWidth="1"/>
    <col min="11" max="11" width="11" style="13" customWidth="1"/>
    <col min="12" max="12" width="10.125" style="9" customWidth="1"/>
    <col min="13" max="13" width="11" style="9" customWidth="1"/>
    <col min="14" max="14" width="3.625" style="9" customWidth="1"/>
    <col min="15" max="15" width="12.625" style="16" customWidth="1"/>
    <col min="16" max="16" width="10.375" style="11" customWidth="1"/>
    <col min="17" max="17" width="8.625" style="11" customWidth="1"/>
    <col min="18" max="18" width="15.125" style="9" bestFit="1" customWidth="1"/>
    <col min="19" max="19" width="9.375" style="9" bestFit="1" customWidth="1"/>
    <col min="20" max="25" width="7.625" style="9" customWidth="1"/>
    <col min="26" max="26" width="12.625" style="16" customWidth="1"/>
    <col min="27" max="28" width="8.625" style="11" customWidth="1"/>
    <col min="29" max="29" width="8.75" style="9"/>
    <col min="30" max="30" width="9.375" style="9" bestFit="1" customWidth="1"/>
    <col min="31" max="51" width="7.625" style="9" customWidth="1"/>
    <col min="52" max="16384" width="8.75" style="9"/>
  </cols>
  <sheetData>
    <row r="1" spans="1:30" s="4" customFormat="1" ht="20.45" customHeight="1">
      <c r="A1" s="705"/>
      <c r="B1" s="707" t="s">
        <v>2</v>
      </c>
      <c r="C1" s="705" t="s">
        <v>3</v>
      </c>
      <c r="D1" s="705" t="s">
        <v>4</v>
      </c>
      <c r="E1" s="705" t="s">
        <v>5</v>
      </c>
      <c r="F1" s="705"/>
      <c r="G1" s="705"/>
      <c r="H1" s="705"/>
      <c r="I1" s="705" t="s">
        <v>6</v>
      </c>
      <c r="J1" s="705"/>
      <c r="K1" s="705"/>
      <c r="L1" s="705"/>
      <c r="M1" s="703" t="s">
        <v>7</v>
      </c>
      <c r="N1" s="385"/>
    </row>
    <row r="2" spans="1:30" s="4" customFormat="1" ht="20.45" customHeight="1">
      <c r="A2" s="706"/>
      <c r="B2" s="708"/>
      <c r="C2" s="706"/>
      <c r="D2" s="706"/>
      <c r="E2" s="5" t="s">
        <v>8</v>
      </c>
      <c r="F2" s="387" t="s">
        <v>9</v>
      </c>
      <c r="G2" s="6" t="s">
        <v>10</v>
      </c>
      <c r="H2" s="389" t="s">
        <v>11</v>
      </c>
      <c r="I2" s="387" t="s">
        <v>8</v>
      </c>
      <c r="J2" s="387" t="s">
        <v>9</v>
      </c>
      <c r="K2" s="389" t="s">
        <v>10</v>
      </c>
      <c r="L2" s="389" t="s">
        <v>11</v>
      </c>
      <c r="M2" s="704"/>
      <c r="N2" s="385"/>
    </row>
    <row r="3" spans="1:30" ht="20.45" customHeight="1">
      <c r="B3" s="8"/>
      <c r="C3" s="9"/>
      <c r="D3" s="9"/>
      <c r="E3" s="9"/>
      <c r="F3" s="10"/>
      <c r="G3" s="11"/>
      <c r="I3" s="9"/>
      <c r="J3" s="9"/>
      <c r="K3" s="9"/>
      <c r="O3" s="12" t="s">
        <v>12</v>
      </c>
      <c r="Q3" s="9"/>
      <c r="R3" s="12" t="s">
        <v>13</v>
      </c>
      <c r="Z3" s="12"/>
      <c r="AB3" s="9"/>
      <c r="AC3" s="12"/>
    </row>
    <row r="4" spans="1:30" ht="20.45" customHeight="1">
      <c r="B4" s="8" t="s">
        <v>14</v>
      </c>
      <c r="C4" s="13" t="s">
        <v>15</v>
      </c>
      <c r="D4" s="9"/>
      <c r="E4" s="9"/>
      <c r="F4" s="9"/>
      <c r="G4" s="11"/>
      <c r="I4" s="9"/>
      <c r="J4" s="9"/>
      <c r="K4" s="9"/>
      <c r="M4" s="13"/>
      <c r="O4" s="11" t="s">
        <v>16</v>
      </c>
      <c r="P4" s="14">
        <v>45097</v>
      </c>
      <c r="Q4" s="8" t="s">
        <v>17</v>
      </c>
      <c r="R4" s="14">
        <v>45687</v>
      </c>
      <c r="S4" s="14"/>
      <c r="Z4" s="11"/>
      <c r="AA4" s="14"/>
      <c r="AB4" s="8"/>
      <c r="AC4" s="14"/>
      <c r="AD4" s="14"/>
    </row>
    <row r="5" spans="1:30" ht="20.45" customHeight="1">
      <c r="B5" s="8" t="s">
        <v>18</v>
      </c>
      <c r="C5" s="9" t="s">
        <v>19</v>
      </c>
      <c r="E5" s="9"/>
      <c r="F5" s="9"/>
      <c r="G5" s="11"/>
      <c r="I5" s="9"/>
      <c r="J5" s="9"/>
      <c r="K5" s="9"/>
      <c r="M5" s="13"/>
      <c r="O5" s="15" t="s">
        <v>20</v>
      </c>
      <c r="P5" s="16">
        <f>R4-P4+1</f>
        <v>591</v>
      </c>
      <c r="R5" s="11" t="s">
        <v>21</v>
      </c>
      <c r="S5" s="16">
        <v>0</v>
      </c>
      <c r="Z5" s="15"/>
      <c r="AA5" s="16"/>
      <c r="AC5" s="11"/>
      <c r="AD5" s="16"/>
    </row>
    <row r="6" spans="1:30" ht="20.45" customHeight="1" thickBot="1">
      <c r="B6" s="8" t="s">
        <v>22</v>
      </c>
      <c r="D6" s="386"/>
      <c r="E6" s="386"/>
      <c r="F6" s="672">
        <f ca="1">G117</f>
        <v>1626900000</v>
      </c>
      <c r="G6" s="672"/>
      <c r="H6" s="672"/>
      <c r="I6" s="386"/>
      <c r="J6" s="672"/>
      <c r="K6" s="672"/>
      <c r="L6" s="672"/>
      <c r="M6" s="2"/>
      <c r="O6" s="11" t="s">
        <v>23</v>
      </c>
      <c r="P6" s="11">
        <f>P5/30</f>
        <v>19.7</v>
      </c>
      <c r="Q6" s="9" t="s">
        <v>24</v>
      </c>
      <c r="R6" s="11" t="s">
        <v>25</v>
      </c>
      <c r="Z6" s="11"/>
      <c r="AB6" s="9"/>
      <c r="AC6" s="11"/>
    </row>
    <row r="7" spans="1:30" ht="20.45" customHeight="1" thickBot="1">
      <c r="B7" s="8"/>
      <c r="C7" s="8"/>
      <c r="D7" s="18"/>
      <c r="E7" s="18"/>
      <c r="F7" s="673">
        <f ca="1">G113</f>
        <v>147900000</v>
      </c>
      <c r="G7" s="673"/>
      <c r="H7" s="673"/>
      <c r="I7" s="18"/>
      <c r="J7" s="673"/>
      <c r="K7" s="673"/>
      <c r="L7" s="673"/>
      <c r="M7" s="2"/>
      <c r="P7" s="172">
        <v>19.7</v>
      </c>
      <c r="AA7" s="19"/>
    </row>
    <row r="8" spans="1:30" ht="20.45" customHeight="1">
      <c r="B8" s="8"/>
      <c r="C8" s="9"/>
      <c r="D8" s="9"/>
      <c r="E8" s="9"/>
      <c r="F8" s="9"/>
      <c r="G8" s="20"/>
      <c r="I8" s="9"/>
      <c r="J8" s="9"/>
      <c r="K8" s="20"/>
      <c r="M8" s="13"/>
      <c r="O8" s="21" t="s">
        <v>26</v>
      </c>
      <c r="P8" s="22">
        <v>1939300000</v>
      </c>
      <c r="Z8" s="21"/>
      <c r="AA8" s="22"/>
    </row>
    <row r="9" spans="1:30" ht="20.45" customHeight="1">
      <c r="B9" s="8" t="s">
        <v>27</v>
      </c>
      <c r="C9" s="9"/>
      <c r="D9" s="9"/>
      <c r="E9" s="9"/>
      <c r="F9" s="9"/>
      <c r="G9" s="11"/>
      <c r="I9" s="9"/>
      <c r="J9" s="9"/>
      <c r="K9" s="11"/>
      <c r="M9" s="13"/>
      <c r="O9" s="11" t="s">
        <v>28</v>
      </c>
      <c r="P9" s="22">
        <f ca="1">P8-F6</f>
        <v>312400000</v>
      </c>
      <c r="Z9" s="11"/>
      <c r="AA9" s="22"/>
    </row>
    <row r="10" spans="1:30" s="8" customFormat="1" ht="20.45" customHeight="1">
      <c r="A10" s="7"/>
      <c r="B10" s="8" t="s">
        <v>29</v>
      </c>
      <c r="C10" s="9" t="s">
        <v>30</v>
      </c>
      <c r="D10" s="9"/>
      <c r="E10" s="9"/>
      <c r="F10" s="9"/>
      <c r="G10" s="11"/>
      <c r="H10" s="9"/>
      <c r="I10" s="9"/>
      <c r="J10" s="9"/>
      <c r="K10" s="11"/>
      <c r="L10" s="9"/>
      <c r="M10" s="13"/>
      <c r="N10" s="9"/>
      <c r="O10" s="9" t="s">
        <v>31</v>
      </c>
      <c r="P10" s="23">
        <f ca="1">(G109/G46)-1</f>
        <v>0.2344</v>
      </c>
      <c r="R10" s="23" t="e">
        <f>(K109/K46)-1</f>
        <v>#DIV/0!</v>
      </c>
      <c r="Z10" s="9"/>
      <c r="AA10" s="23"/>
    </row>
    <row r="11" spans="1:30" ht="20.45" customHeight="1">
      <c r="B11" s="8" t="s">
        <v>32</v>
      </c>
      <c r="C11" s="17" t="s">
        <v>33</v>
      </c>
      <c r="K11" s="22"/>
      <c r="M11" s="13"/>
      <c r="O11" s="11" t="s">
        <v>34</v>
      </c>
      <c r="P11" s="11" t="s">
        <v>35</v>
      </c>
      <c r="Q11" s="9"/>
      <c r="Z11" s="11"/>
      <c r="AB11" s="9"/>
    </row>
    <row r="12" spans="1:30" ht="20.45" customHeight="1">
      <c r="B12" s="8" t="s">
        <v>23</v>
      </c>
      <c r="C12" s="8"/>
      <c r="E12" s="9"/>
      <c r="F12" s="8">
        <f>P7</f>
        <v>19.7</v>
      </c>
      <c r="G12" s="11" t="s">
        <v>24</v>
      </c>
      <c r="I12" s="9"/>
      <c r="J12" s="8"/>
      <c r="K12" s="11"/>
      <c r="M12" s="13"/>
      <c r="O12" s="11" t="s">
        <v>36</v>
      </c>
      <c r="P12" s="26">
        <v>1</v>
      </c>
      <c r="Z12" s="11"/>
      <c r="AA12" s="26"/>
    </row>
    <row r="13" spans="1:30" ht="20.45" customHeight="1">
      <c r="C13" s="27"/>
      <c r="D13" s="9"/>
      <c r="E13" s="9"/>
      <c r="F13" s="9"/>
      <c r="G13" s="11"/>
      <c r="I13" s="9"/>
      <c r="J13" s="9"/>
      <c r="K13" s="11"/>
      <c r="M13" s="13"/>
      <c r="O13" s="11" t="s">
        <v>37</v>
      </c>
      <c r="P13" s="26">
        <v>1</v>
      </c>
      <c r="Z13" s="11"/>
      <c r="AA13" s="26"/>
    </row>
    <row r="14" spans="1:30" ht="20.45" customHeight="1">
      <c r="B14" s="28"/>
      <c r="C14" s="32"/>
      <c r="D14" s="32"/>
      <c r="E14" s="45"/>
      <c r="F14" s="29"/>
      <c r="G14" s="33"/>
      <c r="H14" s="33"/>
      <c r="I14" s="133"/>
      <c r="J14" s="133"/>
      <c r="K14" s="30"/>
      <c r="L14" s="31"/>
      <c r="M14" s="31"/>
    </row>
    <row r="15" spans="1:30" ht="20.45" customHeight="1">
      <c r="B15" s="28"/>
      <c r="C15" s="32"/>
      <c r="D15" s="32"/>
      <c r="E15" s="45"/>
      <c r="F15" s="29"/>
      <c r="G15" s="33"/>
      <c r="H15" s="33"/>
      <c r="I15" s="133"/>
      <c r="J15" s="133"/>
      <c r="K15" s="32"/>
      <c r="L15" s="33"/>
      <c r="M15" s="34"/>
      <c r="O15" s="35"/>
      <c r="Q15" s="36"/>
      <c r="Z15" s="35"/>
      <c r="AB15" s="36"/>
    </row>
    <row r="16" spans="1:30" ht="20.45" customHeight="1">
      <c r="A16" s="8"/>
      <c r="B16" s="28"/>
      <c r="C16" s="134"/>
      <c r="D16" s="134"/>
      <c r="E16" s="45"/>
      <c r="F16" s="29"/>
      <c r="G16" s="33"/>
      <c r="H16" s="33"/>
      <c r="I16" s="133"/>
      <c r="J16" s="133"/>
      <c r="K16" s="32"/>
      <c r="L16" s="29"/>
      <c r="M16" s="34"/>
      <c r="P16" s="291">
        <f ca="1">F6/4400</f>
        <v>369750</v>
      </c>
      <c r="Q16" s="11" t="s">
        <v>38</v>
      </c>
    </row>
    <row r="17" spans="1:51" ht="20.45" customHeight="1">
      <c r="B17" s="28"/>
      <c r="C17" s="32"/>
      <c r="D17" s="32"/>
      <c r="E17" s="45"/>
      <c r="F17" s="29"/>
      <c r="G17" s="33"/>
      <c r="H17" s="33"/>
      <c r="I17" s="32"/>
      <c r="J17" s="32"/>
      <c r="K17" s="30"/>
      <c r="L17" s="31"/>
      <c r="M17" s="31"/>
      <c r="O17" s="37"/>
      <c r="P17" s="38"/>
      <c r="R17" s="39"/>
      <c r="X17" s="38"/>
    </row>
    <row r="18" spans="1:51" ht="20.45" customHeight="1">
      <c r="B18" s="40"/>
      <c r="C18" s="29"/>
      <c r="D18" s="45"/>
      <c r="E18" s="29"/>
      <c r="F18" s="33"/>
      <c r="G18" s="33"/>
      <c r="H18" s="45"/>
      <c r="I18" s="29"/>
      <c r="J18" s="33"/>
      <c r="K18" s="33"/>
      <c r="L18" s="33"/>
      <c r="M18" s="34"/>
      <c r="O18" s="15"/>
      <c r="P18" s="38"/>
      <c r="R18" s="11"/>
      <c r="X18" s="38"/>
      <c r="AC18" s="41"/>
      <c r="AD18" s="42"/>
    </row>
    <row r="19" spans="1:51" ht="20.45" customHeight="1">
      <c r="B19" s="28"/>
      <c r="C19" s="43"/>
      <c r="D19" s="45"/>
      <c r="E19" s="29"/>
      <c r="F19" s="29"/>
      <c r="G19" s="29"/>
      <c r="H19" s="29"/>
      <c r="I19" s="29"/>
      <c r="J19" s="29"/>
      <c r="K19" s="33"/>
      <c r="L19" s="33"/>
      <c r="M19" s="34"/>
      <c r="O19" s="11"/>
      <c r="P19" s="38"/>
      <c r="Q19" s="39"/>
      <c r="R19" s="44"/>
    </row>
    <row r="20" spans="1:51" ht="20.45" customHeight="1">
      <c r="B20" s="40"/>
      <c r="C20" s="33"/>
      <c r="D20" s="33"/>
      <c r="E20" s="45"/>
      <c r="F20" s="45"/>
      <c r="G20" s="45"/>
      <c r="H20" s="33"/>
      <c r="I20" s="45"/>
      <c r="J20" s="45"/>
      <c r="K20" s="33"/>
      <c r="L20" s="46"/>
      <c r="M20" s="34"/>
      <c r="O20" s="35"/>
      <c r="Q20" s="36"/>
      <c r="Z20" s="35"/>
      <c r="AB20" s="36"/>
    </row>
    <row r="21" spans="1:51" ht="20.45" customHeight="1">
      <c r="B21" s="40"/>
      <c r="C21" s="33"/>
      <c r="D21" s="45"/>
      <c r="E21" s="45"/>
      <c r="F21" s="45"/>
      <c r="G21" s="33"/>
      <c r="H21" s="45"/>
      <c r="I21" s="45"/>
      <c r="J21" s="33"/>
      <c r="K21" s="47"/>
      <c r="L21" s="33"/>
      <c r="M21" s="33"/>
    </row>
    <row r="22" spans="1:51" ht="20.45" customHeight="1">
      <c r="B22" s="40"/>
      <c r="C22" s="48"/>
      <c r="D22" s="48"/>
      <c r="E22" s="170"/>
      <c r="F22" s="49"/>
      <c r="G22" s="49"/>
      <c r="H22" s="50"/>
      <c r="I22" s="49"/>
      <c r="J22" s="55"/>
      <c r="K22" s="55"/>
      <c r="L22" s="49"/>
      <c r="M22" s="49"/>
    </row>
    <row r="23" spans="1:51" ht="20.45" customHeight="1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51" ht="20.45" customHeight="1">
      <c r="B24" s="40"/>
      <c r="C24" s="51"/>
      <c r="D24" s="29"/>
      <c r="E24" s="52"/>
      <c r="F24" s="34"/>
      <c r="G24" s="33"/>
      <c r="H24" s="33"/>
      <c r="I24" s="45"/>
      <c r="J24" s="45"/>
      <c r="K24" s="33"/>
      <c r="L24" s="33"/>
      <c r="M24" s="33"/>
    </row>
    <row r="25" spans="1:51" ht="20.45" customHeight="1">
      <c r="B25" s="28"/>
      <c r="C25" s="29"/>
      <c r="D25" s="53"/>
      <c r="E25" s="54"/>
      <c r="F25" s="55"/>
      <c r="G25" s="55"/>
      <c r="H25" s="29"/>
      <c r="I25" s="135"/>
      <c r="J25" s="135"/>
      <c r="K25" s="33"/>
      <c r="L25" s="33"/>
      <c r="M25" s="34"/>
    </row>
    <row r="26" spans="1:51" ht="20.45" customHeight="1">
      <c r="B26" s="56"/>
      <c r="D26" s="17"/>
      <c r="E26" s="9"/>
      <c r="F26" s="9"/>
      <c r="G26" s="11"/>
      <c r="I26" s="9"/>
      <c r="J26" s="9"/>
      <c r="K26" s="11"/>
      <c r="M26" s="13"/>
    </row>
    <row r="27" spans="1:51" ht="20.45" customHeight="1">
      <c r="A27" s="7" t="s">
        <v>39</v>
      </c>
      <c r="B27" s="58" t="s">
        <v>40</v>
      </c>
      <c r="C27" s="9"/>
      <c r="D27" s="9"/>
      <c r="E27" s="9"/>
      <c r="F27" s="27"/>
      <c r="H27" s="58"/>
      <c r="I27" s="9"/>
      <c r="J27" s="27"/>
      <c r="K27" s="22"/>
      <c r="L27" s="58"/>
      <c r="M27" s="13"/>
      <c r="N27" s="57"/>
      <c r="Z27" s="37"/>
      <c r="AA27" s="38"/>
      <c r="AC27" s="39"/>
      <c r="AI27" s="38"/>
      <c r="AN27" s="11"/>
      <c r="AP27" s="38"/>
      <c r="AQ27" s="38"/>
      <c r="AR27" s="38"/>
      <c r="AS27" s="38"/>
      <c r="AT27" s="38"/>
      <c r="AU27" s="38"/>
      <c r="AV27" s="38"/>
      <c r="AW27" s="38"/>
      <c r="AX27" s="38"/>
      <c r="AY27" s="11"/>
    </row>
    <row r="28" spans="1:51" ht="20.45" customHeight="1">
      <c r="B28" s="58"/>
      <c r="C28" s="9"/>
      <c r="D28" s="9"/>
      <c r="E28" s="9"/>
      <c r="F28" s="27"/>
      <c r="H28" s="58"/>
      <c r="I28" s="9"/>
      <c r="J28" s="27"/>
      <c r="K28" s="22"/>
      <c r="L28" s="58"/>
      <c r="M28" s="13"/>
      <c r="N28" s="57"/>
      <c r="P28" s="16"/>
      <c r="Z28" s="15"/>
      <c r="AA28" s="38"/>
      <c r="AC28" s="11"/>
      <c r="AI28" s="38"/>
      <c r="AN28" s="11"/>
      <c r="AP28" s="38"/>
      <c r="AQ28" s="38"/>
      <c r="AR28" s="38"/>
      <c r="AS28" s="38"/>
      <c r="AT28" s="38"/>
      <c r="AU28" s="38"/>
      <c r="AV28" s="38"/>
      <c r="AW28" s="38"/>
      <c r="AX28" s="38"/>
      <c r="AY28" s="11"/>
    </row>
    <row r="29" spans="1:51" ht="20.45" customHeight="1">
      <c r="A29" s="7" t="s">
        <v>41</v>
      </c>
      <c r="B29" s="58" t="s">
        <v>29</v>
      </c>
      <c r="C29" s="9"/>
      <c r="D29" s="9"/>
      <c r="E29" s="9"/>
      <c r="F29" s="27"/>
      <c r="H29" s="58"/>
      <c r="I29" s="9"/>
      <c r="J29" s="27"/>
      <c r="K29" s="22"/>
      <c r="L29" s="58"/>
      <c r="M29" s="13"/>
      <c r="N29" s="57"/>
      <c r="O29" s="13"/>
      <c r="P29" s="22"/>
      <c r="Z29" s="11"/>
      <c r="AA29" s="38"/>
      <c r="AB29" s="39"/>
      <c r="AC29" s="44"/>
    </row>
    <row r="30" spans="1:51" ht="20.45" customHeight="1">
      <c r="B30" s="59" t="s">
        <v>42</v>
      </c>
      <c r="C30" s="9"/>
      <c r="D30" s="8" t="s">
        <v>43</v>
      </c>
      <c r="E30" s="27">
        <v>1</v>
      </c>
      <c r="F30" s="27"/>
      <c r="G30" s="22">
        <f>G247</f>
        <v>969881583</v>
      </c>
      <c r="H30" s="58"/>
      <c r="J30" s="27"/>
      <c r="K30" s="22"/>
      <c r="L30" s="58"/>
      <c r="M30" s="2"/>
      <c r="N30" s="57"/>
      <c r="O30" s="13"/>
      <c r="P30" s="22"/>
    </row>
    <row r="31" spans="1:51" ht="20.45" customHeight="1">
      <c r="A31" s="9"/>
      <c r="B31" s="59" t="s">
        <v>44</v>
      </c>
      <c r="C31" s="59"/>
      <c r="D31" s="8" t="s">
        <v>43</v>
      </c>
      <c r="E31" s="27">
        <v>1</v>
      </c>
      <c r="F31" s="27"/>
      <c r="G31" s="22">
        <f t="shared" ref="G31:G33" si="0">G248</f>
        <v>2503964</v>
      </c>
      <c r="H31" s="58"/>
      <c r="J31" s="27"/>
      <c r="K31" s="22"/>
      <c r="L31" s="58"/>
      <c r="M31" s="2"/>
      <c r="N31" s="57"/>
      <c r="O31" s="13"/>
      <c r="P31" s="22"/>
    </row>
    <row r="32" spans="1:51" ht="20.45" customHeight="1">
      <c r="A32" s="9"/>
      <c r="B32" s="59" t="s">
        <v>45</v>
      </c>
      <c r="C32" s="59"/>
      <c r="D32" s="8" t="s">
        <v>43</v>
      </c>
      <c r="E32" s="27">
        <v>1</v>
      </c>
      <c r="F32" s="27"/>
      <c r="G32" s="22">
        <f t="shared" si="0"/>
        <v>37809090</v>
      </c>
      <c r="H32" s="58"/>
      <c r="J32" s="27"/>
      <c r="K32" s="22"/>
      <c r="L32" s="58"/>
      <c r="M32" s="2"/>
      <c r="N32" s="57"/>
      <c r="O32" s="13"/>
      <c r="P32" s="22"/>
    </row>
    <row r="33" spans="1:47" ht="20.45" customHeight="1">
      <c r="A33" s="9"/>
      <c r="B33" s="59" t="s">
        <v>46</v>
      </c>
      <c r="C33" s="59"/>
      <c r="D33" s="8" t="s">
        <v>43</v>
      </c>
      <c r="E33" s="27">
        <v>1</v>
      </c>
      <c r="F33" s="27"/>
      <c r="G33" s="22">
        <f t="shared" si="0"/>
        <v>161648660</v>
      </c>
      <c r="H33" s="58"/>
      <c r="J33" s="27"/>
      <c r="K33" s="22"/>
      <c r="L33" s="58"/>
      <c r="M33" s="2"/>
      <c r="N33" s="57"/>
      <c r="O33" s="13"/>
      <c r="P33" s="22"/>
    </row>
    <row r="34" spans="1:47" ht="20.45" customHeight="1">
      <c r="A34" s="9"/>
      <c r="B34" s="59"/>
      <c r="C34" s="59"/>
      <c r="E34" s="27"/>
      <c r="F34" s="27"/>
      <c r="H34" s="58"/>
      <c r="J34" s="27"/>
      <c r="K34" s="22"/>
      <c r="L34" s="58"/>
      <c r="M34" s="2"/>
      <c r="N34" s="57"/>
      <c r="O34" s="13"/>
      <c r="P34" s="22"/>
    </row>
    <row r="35" spans="1:47" ht="20.45" customHeight="1">
      <c r="A35" s="9"/>
      <c r="B35" s="59" t="s">
        <v>47</v>
      </c>
      <c r="C35" s="59"/>
      <c r="D35" s="8" t="s">
        <v>43</v>
      </c>
      <c r="E35" s="27">
        <v>1</v>
      </c>
      <c r="F35" s="27"/>
      <c r="G35" s="22">
        <f>G252</f>
        <v>0</v>
      </c>
      <c r="H35" s="58"/>
      <c r="J35" s="27"/>
      <c r="K35" s="22"/>
      <c r="L35" s="58"/>
      <c r="M35" s="2"/>
      <c r="N35" s="57"/>
      <c r="O35" s="13"/>
      <c r="P35" s="22"/>
    </row>
    <row r="36" spans="1:47" ht="20.45" customHeight="1">
      <c r="A36" s="9"/>
      <c r="B36" s="59"/>
      <c r="C36" s="59"/>
      <c r="E36" s="27"/>
      <c r="F36" s="27"/>
      <c r="H36" s="58"/>
      <c r="J36" s="27"/>
      <c r="K36" s="22"/>
      <c r="L36" s="58"/>
      <c r="M36" s="2"/>
      <c r="N36" s="57"/>
      <c r="O36" s="13"/>
      <c r="P36" s="22"/>
    </row>
    <row r="37" spans="1:47" ht="20.45" customHeight="1">
      <c r="A37" s="9"/>
      <c r="B37" s="59" t="s">
        <v>48</v>
      </c>
      <c r="C37" s="59"/>
      <c r="D37" s="8" t="s">
        <v>43</v>
      </c>
      <c r="E37" s="27">
        <v>1</v>
      </c>
      <c r="F37" s="27"/>
      <c r="G37" s="22">
        <f>G254</f>
        <v>18200000</v>
      </c>
      <c r="H37" s="58"/>
      <c r="J37" s="27"/>
      <c r="K37" s="22"/>
      <c r="L37" s="58"/>
      <c r="M37" s="2"/>
      <c r="N37" s="57"/>
      <c r="O37" s="13"/>
      <c r="P37" s="22"/>
    </row>
    <row r="38" spans="1:47" ht="20.45" customHeight="1">
      <c r="A38" s="9"/>
      <c r="B38" s="8" t="s">
        <v>49</v>
      </c>
      <c r="C38" s="60"/>
      <c r="E38" s="27"/>
      <c r="F38" s="27"/>
      <c r="G38" s="22">
        <f>SUM(G30:G37)</f>
        <v>1190043297</v>
      </c>
      <c r="H38" s="58"/>
      <c r="J38" s="27"/>
      <c r="K38" s="22"/>
      <c r="L38" s="58"/>
      <c r="M38" s="2"/>
      <c r="N38" s="57"/>
    </row>
    <row r="39" spans="1:47" ht="20.45" customHeight="1">
      <c r="A39" s="9"/>
      <c r="C39" s="60"/>
      <c r="E39" s="27"/>
      <c r="F39" s="27"/>
      <c r="H39" s="58"/>
      <c r="J39" s="27"/>
      <c r="K39" s="22"/>
      <c r="L39" s="58"/>
      <c r="M39" s="2"/>
      <c r="N39" s="57"/>
    </row>
    <row r="40" spans="1:47" ht="20.45" customHeight="1">
      <c r="A40" s="9"/>
      <c r="B40" s="17" t="s">
        <v>50</v>
      </c>
      <c r="D40" s="8" t="s">
        <v>43</v>
      </c>
      <c r="E40" s="27">
        <v>1</v>
      </c>
      <c r="F40" s="27"/>
      <c r="G40" s="22">
        <f>G259</f>
        <v>8107940</v>
      </c>
      <c r="H40" s="58"/>
      <c r="J40" s="27"/>
      <c r="K40" s="22"/>
      <c r="L40" s="58"/>
      <c r="M40" s="2"/>
      <c r="N40" s="57"/>
    </row>
    <row r="41" spans="1:47" ht="20.45" customHeight="1">
      <c r="A41" s="9"/>
      <c r="B41" s="17"/>
      <c r="E41" s="27"/>
      <c r="F41" s="27"/>
      <c r="H41" s="58"/>
      <c r="J41" s="27"/>
      <c r="K41" s="22"/>
      <c r="L41" s="58"/>
      <c r="M41" s="2"/>
      <c r="N41" s="57"/>
    </row>
    <row r="42" spans="1:47" ht="20.45" customHeight="1">
      <c r="A42" s="9"/>
      <c r="B42" s="7" t="s">
        <v>51</v>
      </c>
      <c r="E42" s="27"/>
      <c r="F42" s="27"/>
      <c r="G42" s="22">
        <f>G38+G40</f>
        <v>1198151237</v>
      </c>
      <c r="H42" s="58"/>
      <c r="J42" s="27"/>
      <c r="K42" s="22"/>
      <c r="L42" s="58"/>
      <c r="M42" s="2"/>
      <c r="N42" s="57"/>
    </row>
    <row r="43" spans="1:47" ht="20.45" customHeight="1">
      <c r="A43" s="9"/>
      <c r="B43" s="7"/>
      <c r="E43" s="27"/>
      <c r="F43" s="27"/>
      <c r="H43" s="58"/>
      <c r="J43" s="27"/>
      <c r="K43" s="22"/>
      <c r="L43" s="58"/>
      <c r="M43" s="2"/>
      <c r="N43" s="57"/>
    </row>
    <row r="44" spans="1:47" ht="20.45" customHeight="1">
      <c r="A44" s="9"/>
      <c r="B44" s="17" t="s">
        <v>52</v>
      </c>
      <c r="D44" s="8" t="s">
        <v>43</v>
      </c>
      <c r="E44" s="27">
        <v>1</v>
      </c>
      <c r="F44" s="27"/>
      <c r="G44" s="61">
        <f>G263</f>
        <v>100</v>
      </c>
      <c r="H44" s="58"/>
      <c r="J44" s="27"/>
      <c r="K44" s="61"/>
      <c r="L44" s="58"/>
      <c r="M44" s="2"/>
      <c r="N44" s="57"/>
    </row>
    <row r="45" spans="1:47" ht="20.45" customHeight="1">
      <c r="A45" s="9"/>
      <c r="B45" s="17"/>
      <c r="E45" s="27"/>
      <c r="F45" s="27"/>
      <c r="H45" s="58"/>
      <c r="J45" s="27"/>
      <c r="K45" s="22"/>
      <c r="L45" s="58"/>
      <c r="M45" s="2"/>
      <c r="N45" s="57"/>
    </row>
    <row r="46" spans="1:47" ht="20.45" customHeight="1">
      <c r="A46" s="9"/>
      <c r="B46" s="7" t="s">
        <v>53</v>
      </c>
      <c r="E46" s="27"/>
      <c r="F46" s="27"/>
      <c r="G46" s="22">
        <f>G42+G44</f>
        <v>1198151337</v>
      </c>
      <c r="H46" s="58"/>
      <c r="J46" s="27"/>
      <c r="K46" s="22"/>
      <c r="L46" s="58"/>
      <c r="M46" s="2"/>
      <c r="N46" s="57"/>
    </row>
    <row r="47" spans="1:47" ht="20.45" customHeight="1">
      <c r="A47" s="9"/>
      <c r="B47" s="8"/>
      <c r="C47" s="60"/>
      <c r="E47" s="27"/>
      <c r="F47" s="27"/>
      <c r="H47" s="58"/>
      <c r="J47" s="27"/>
      <c r="K47" s="22"/>
      <c r="L47" s="58"/>
      <c r="M47" s="2"/>
      <c r="N47" s="57"/>
      <c r="O47" s="62" t="s">
        <v>54</v>
      </c>
      <c r="P47" s="63" t="s">
        <v>55</v>
      </c>
      <c r="Q47" s="9"/>
      <c r="R47" s="12"/>
      <c r="S47" s="12"/>
      <c r="T47" s="12"/>
      <c r="U47" s="64"/>
      <c r="V47" s="12"/>
      <c r="W47" s="12"/>
      <c r="X47" s="12"/>
      <c r="Y47" s="65"/>
      <c r="Z47" s="62" t="s">
        <v>54</v>
      </c>
      <c r="AA47" s="63" t="s">
        <v>55</v>
      </c>
      <c r="AB47" s="9"/>
      <c r="AC47" s="12"/>
      <c r="AD47" s="12"/>
      <c r="AE47" s="12"/>
      <c r="AF47" s="64"/>
      <c r="AG47" s="12"/>
      <c r="AH47" s="12"/>
      <c r="AI47" s="12"/>
      <c r="AJ47" s="65"/>
      <c r="AK47" s="12"/>
      <c r="AL47" s="38"/>
      <c r="AM47" s="38"/>
      <c r="AN47" s="38"/>
      <c r="AO47" s="38"/>
      <c r="AP47" s="38"/>
      <c r="AQ47" s="38"/>
      <c r="AR47" s="38"/>
      <c r="AS47" s="38"/>
      <c r="AT47" s="38"/>
      <c r="AU47" s="65"/>
    </row>
    <row r="48" spans="1:47" ht="20.45" customHeight="1">
      <c r="A48" s="9"/>
      <c r="B48" s="7"/>
      <c r="E48" s="27"/>
      <c r="F48" s="27"/>
      <c r="H48" s="58"/>
      <c r="J48" s="27"/>
      <c r="K48" s="22"/>
      <c r="L48" s="58"/>
      <c r="M48" s="2"/>
      <c r="N48" s="57"/>
      <c r="O48" s="62" t="s">
        <v>56</v>
      </c>
      <c r="P48" s="63" t="s">
        <v>57</v>
      </c>
      <c r="Q48" s="9"/>
      <c r="R48" s="12"/>
      <c r="S48" s="12"/>
      <c r="T48" s="12"/>
      <c r="U48" s="64"/>
      <c r="V48" s="12"/>
      <c r="W48" s="12"/>
      <c r="X48" s="12"/>
      <c r="Y48" s="65"/>
      <c r="Z48" s="62" t="s">
        <v>56</v>
      </c>
      <c r="AA48" s="63" t="s">
        <v>57</v>
      </c>
      <c r="AB48" s="9"/>
      <c r="AC48" s="12"/>
      <c r="AD48" s="12"/>
      <c r="AE48" s="12"/>
      <c r="AF48" s="64"/>
      <c r="AG48" s="12"/>
      <c r="AH48" s="12"/>
      <c r="AI48" s="12"/>
      <c r="AJ48" s="65"/>
      <c r="AK48" s="62" t="s">
        <v>56</v>
      </c>
      <c r="AL48" s="63" t="s">
        <v>58</v>
      </c>
      <c r="AM48" s="38"/>
      <c r="AN48" s="38"/>
      <c r="AO48" s="38"/>
      <c r="AP48" s="38"/>
      <c r="AQ48" s="38"/>
      <c r="AR48" s="38"/>
      <c r="AS48" s="38"/>
      <c r="AT48" s="38"/>
      <c r="AU48" s="65"/>
    </row>
    <row r="49" spans="1:47" ht="20.45" customHeight="1" thickBot="1">
      <c r="B49" s="17"/>
      <c r="E49" s="27"/>
      <c r="F49" s="27"/>
      <c r="H49" s="58"/>
      <c r="J49" s="27"/>
      <c r="K49" s="22"/>
      <c r="L49" s="58"/>
      <c r="M49" s="2"/>
      <c r="N49" s="57"/>
      <c r="O49" s="62"/>
      <c r="P49" s="38"/>
      <c r="Q49" s="9"/>
      <c r="R49" s="66" t="s">
        <v>59</v>
      </c>
      <c r="S49" s="67">
        <f>'経費（一括）建築'!G128</f>
        <v>1010194637</v>
      </c>
      <c r="T49" s="38"/>
      <c r="U49" s="64"/>
      <c r="V49" s="12"/>
      <c r="W49" s="12"/>
      <c r="X49" s="12"/>
      <c r="Y49" s="65"/>
      <c r="Z49" s="62"/>
      <c r="AA49" s="38"/>
      <c r="AB49" s="9"/>
      <c r="AC49" s="66" t="s">
        <v>59</v>
      </c>
      <c r="AD49" s="67">
        <f>'経費（一括）建築'!K128</f>
        <v>0</v>
      </c>
      <c r="AE49" s="38"/>
      <c r="AF49" s="64"/>
      <c r="AG49" s="12"/>
      <c r="AH49" s="12"/>
      <c r="AI49" s="12"/>
      <c r="AJ49" s="65"/>
      <c r="AK49" s="12"/>
      <c r="AL49" s="38"/>
      <c r="AM49" s="38"/>
      <c r="AN49" s="38"/>
      <c r="AO49" s="38"/>
      <c r="AP49" s="38"/>
      <c r="AQ49" s="38"/>
      <c r="AR49" s="38"/>
      <c r="AS49" s="38"/>
      <c r="AT49" s="38"/>
      <c r="AU49" s="65"/>
    </row>
    <row r="50" spans="1:47" ht="20.45" customHeight="1" thickBot="1">
      <c r="B50" s="7"/>
      <c r="E50" s="27"/>
      <c r="F50" s="27"/>
      <c r="H50" s="58"/>
      <c r="J50" s="27"/>
      <c r="K50" s="22"/>
      <c r="L50" s="58"/>
      <c r="M50" s="2"/>
      <c r="N50" s="57"/>
      <c r="O50" s="38"/>
      <c r="P50" s="63" t="s">
        <v>60</v>
      </c>
      <c r="Q50" s="9"/>
      <c r="R50" s="68" t="s">
        <v>61</v>
      </c>
      <c r="S50" s="68" t="s">
        <v>62</v>
      </c>
      <c r="T50" s="68" t="s">
        <v>63</v>
      </c>
      <c r="U50" s="69" t="s">
        <v>64</v>
      </c>
      <c r="V50" s="68" t="s">
        <v>65</v>
      </c>
      <c r="W50" s="70" t="s">
        <v>66</v>
      </c>
      <c r="X50" s="71" t="s">
        <v>67</v>
      </c>
      <c r="Y50" s="65"/>
      <c r="Z50" s="38"/>
      <c r="AA50" s="63" t="s">
        <v>60</v>
      </c>
      <c r="AB50" s="9"/>
      <c r="AC50" s="68" t="s">
        <v>61</v>
      </c>
      <c r="AD50" s="68" t="s">
        <v>62</v>
      </c>
      <c r="AE50" s="68" t="s">
        <v>63</v>
      </c>
      <c r="AF50" s="69" t="s">
        <v>64</v>
      </c>
      <c r="AG50" s="68" t="s">
        <v>65</v>
      </c>
      <c r="AH50" s="70" t="s">
        <v>66</v>
      </c>
      <c r="AI50" s="71" t="s">
        <v>67</v>
      </c>
      <c r="AJ50" s="65"/>
      <c r="AK50" s="12"/>
      <c r="AL50" s="38" t="s">
        <v>68</v>
      </c>
      <c r="AN50" s="68" t="s">
        <v>61</v>
      </c>
      <c r="AO50" s="68" t="s">
        <v>62</v>
      </c>
      <c r="AP50" s="68" t="s">
        <v>69</v>
      </c>
      <c r="AQ50" s="69" t="s">
        <v>64</v>
      </c>
      <c r="AR50" s="68" t="s">
        <v>65</v>
      </c>
      <c r="AS50" s="70" t="s">
        <v>66</v>
      </c>
      <c r="AT50" s="71" t="s">
        <v>67</v>
      </c>
      <c r="AU50" s="65"/>
    </row>
    <row r="51" spans="1:47" ht="20.45" customHeight="1" thickTop="1" thickBot="1">
      <c r="A51" s="7" t="s">
        <v>70</v>
      </c>
      <c r="B51" s="58" t="s">
        <v>71</v>
      </c>
      <c r="E51" s="27"/>
      <c r="F51" s="27"/>
      <c r="H51" s="58"/>
      <c r="J51" s="27"/>
      <c r="K51" s="22"/>
      <c r="L51" s="58"/>
      <c r="M51" s="2"/>
      <c r="N51" s="57"/>
      <c r="O51" s="38"/>
      <c r="P51" s="72">
        <f>IF(R51="","",IF(S51&lt;=10000,X51/100,X52/100))</f>
        <v>3.3399999999999999E-2</v>
      </c>
      <c r="Q51" s="9"/>
      <c r="R51" s="73">
        <f>ROUND(7.56*S51^-0.1105*U51^0.2389,2)</f>
        <v>3.34</v>
      </c>
      <c r="S51" s="74">
        <f>IF(S49="","",IF(S49&lt;=10000000,10000,T51))</f>
        <v>1010195</v>
      </c>
      <c r="T51" s="75">
        <f>IF(S49="","",IF(S49&gt;999999,ROUND(S49/1000,0)))</f>
        <v>1010195</v>
      </c>
      <c r="U51" s="76">
        <f>$P$7</f>
        <v>19.7</v>
      </c>
      <c r="V51" s="77">
        <v>3.25</v>
      </c>
      <c r="W51" s="78">
        <v>4.33</v>
      </c>
      <c r="X51" s="79">
        <f>IF(R51="","",IF(R51&lt;=V51,V51,IF(R51&gt;W51,W51,R51)))</f>
        <v>3.34</v>
      </c>
      <c r="Y51" s="65" t="s">
        <v>72</v>
      </c>
      <c r="Z51" s="38"/>
      <c r="AA51" s="72">
        <f>IF(AC51="","",IF(AD51&lt;=10000,AI51/100,AI52/100))</f>
        <v>3.2500000000000001E-2</v>
      </c>
      <c r="AB51" s="9"/>
      <c r="AC51" s="73">
        <f>ROUND(7.56*AD51^-0.1105*AF51^0.2389,2)</f>
        <v>0</v>
      </c>
      <c r="AD51" s="74">
        <f>IF(AD49="","",IF(AD49&lt;=10000000,10000,AE51))</f>
        <v>10000</v>
      </c>
      <c r="AE51" s="75" t="b">
        <f>IF(AD49="","",IF(AD49&gt;999999,ROUND(AD49/1000,0)))</f>
        <v>0</v>
      </c>
      <c r="AF51" s="76">
        <f>$Q$19</f>
        <v>0</v>
      </c>
      <c r="AG51" s="77">
        <v>3.25</v>
      </c>
      <c r="AH51" s="78">
        <v>4.33</v>
      </c>
      <c r="AI51" s="79">
        <f>IF(AC51="","",IF(AC51&lt;=AG51,AG51,IF(AC51&gt;AH51,AH51,AC51)))</f>
        <v>3.25</v>
      </c>
      <c r="AJ51" s="65" t="s">
        <v>72</v>
      </c>
      <c r="AK51" s="12"/>
      <c r="AL51" s="72">
        <f>IF(AN51="","",IF(AO51&lt;=5000,AT51/100,AT52/100))</f>
        <v>3.6200000000000003E-2</v>
      </c>
      <c r="AN51" s="73">
        <f>ROUND(18.03*AO51^-0.2027*AQ51^0.4017,2)</f>
        <v>3.62</v>
      </c>
      <c r="AO51" s="74">
        <f>IF(S49="","",IF(S49&lt;=5000000,5000,AP51))</f>
        <v>1010195</v>
      </c>
      <c r="AP51" s="75">
        <f>IF(S49="","",IF('経費（一括）建築'!G128&gt;49999,ROUND(S49/1000,0)))</f>
        <v>1010195</v>
      </c>
      <c r="AQ51" s="76">
        <f>U51</f>
        <v>19.7</v>
      </c>
      <c r="AR51" s="77">
        <v>3.59</v>
      </c>
      <c r="AS51" s="78">
        <v>6.07</v>
      </c>
      <c r="AT51" s="79">
        <f>IF(AN51="","",IF(AN51&lt;=AR51,AR51,IF(AN51&gt;AS51,AS51,AN51)))</f>
        <v>3.62</v>
      </c>
      <c r="AU51" s="65" t="s">
        <v>73</v>
      </c>
    </row>
    <row r="52" spans="1:47" ht="20.45" customHeight="1" thickTop="1" thickBot="1">
      <c r="B52" s="56"/>
      <c r="E52" s="27"/>
      <c r="F52" s="27"/>
      <c r="H52" s="13"/>
      <c r="J52" s="27"/>
      <c r="K52" s="22"/>
      <c r="L52" s="13"/>
      <c r="M52" s="2"/>
      <c r="N52" s="57"/>
      <c r="O52" s="62" t="s">
        <v>74</v>
      </c>
      <c r="P52" s="173">
        <f>ROUNDDOWN(P51*0.9,5)</f>
        <v>3.006E-2</v>
      </c>
      <c r="Q52" s="38"/>
      <c r="R52" s="80"/>
      <c r="S52" s="80"/>
      <c r="T52" s="80"/>
      <c r="U52" s="171"/>
      <c r="V52" s="82">
        <f>ROUND(4.34*(POWER(S49/1000,-0.0313)),2)</f>
        <v>2.82</v>
      </c>
      <c r="W52" s="83">
        <f>ROUND(5.78*(POWER(S49/1000,-0.0313)),2)</f>
        <v>3.75</v>
      </c>
      <c r="X52" s="79">
        <f>IF(R51="","",IF(R51&lt;=V52,V52,IF(R51&gt;W52,W52,R51)))</f>
        <v>3.34</v>
      </c>
      <c r="Y52" s="65" t="s">
        <v>75</v>
      </c>
      <c r="Z52" s="62" t="s">
        <v>74</v>
      </c>
      <c r="AA52" s="72">
        <f>ROUND(AA51*0.9,4)</f>
        <v>2.93E-2</v>
      </c>
      <c r="AB52" s="38"/>
      <c r="AC52" s="80"/>
      <c r="AD52" s="80"/>
      <c r="AE52" s="80"/>
      <c r="AF52" s="81"/>
      <c r="AG52" s="82" t="e">
        <f>ROUND(4.34*(POWER(AD49/1000,-0.0313)),2)</f>
        <v>#DIV/0!</v>
      </c>
      <c r="AH52" s="83" t="e">
        <f>ROUND(5.78*(POWER(AD49/1000,-0.0313)),2)</f>
        <v>#DIV/0!</v>
      </c>
      <c r="AI52" s="79" t="e">
        <f>IF(AC51="","",IF(AC51&lt;=AG52,AG52,IF(AC51&gt;AH52,AH52,AC51)))</f>
        <v>#DIV/0!</v>
      </c>
      <c r="AJ52" s="65" t="s">
        <v>75</v>
      </c>
      <c r="AK52" s="62" t="s">
        <v>74</v>
      </c>
      <c r="AL52" s="72">
        <f>ROUND(AL51*0.9,4)</f>
        <v>3.2599999999999997E-2</v>
      </c>
      <c r="AN52" s="80"/>
      <c r="AO52" s="80"/>
      <c r="AP52" s="80"/>
      <c r="AQ52" s="81"/>
      <c r="AR52" s="82">
        <f>ROUND(6.94*(POWER(S49/1000,-0.0774)),2)</f>
        <v>2.38</v>
      </c>
      <c r="AS52" s="83">
        <f>ROUND(11.74*(POWER(S49/1000,-0.0774)),2)</f>
        <v>4.03</v>
      </c>
      <c r="AT52" s="79">
        <f>IF(AN51="","",IF(AN51&lt;=AR52,AR52,IF(AN51&gt;AS52,AS52,AN51)))</f>
        <v>3.62</v>
      </c>
      <c r="AU52" s="65" t="s">
        <v>76</v>
      </c>
    </row>
    <row r="53" spans="1:47" ht="20.45" customHeight="1" thickTop="1">
      <c r="A53" s="7" t="s">
        <v>77</v>
      </c>
      <c r="B53" s="58" t="s">
        <v>29</v>
      </c>
      <c r="E53" s="27"/>
      <c r="F53" s="27"/>
      <c r="H53" s="58"/>
      <c r="J53" s="27"/>
      <c r="K53" s="22"/>
      <c r="L53" s="58"/>
      <c r="M53" s="2"/>
      <c r="N53" s="57"/>
      <c r="O53" s="38"/>
      <c r="P53" s="63"/>
      <c r="Q53" s="9"/>
      <c r="R53" s="11"/>
      <c r="S53" s="8"/>
      <c r="T53" s="8"/>
      <c r="U53" s="8"/>
      <c r="V53" s="8"/>
      <c r="W53" s="8"/>
      <c r="X53" s="8"/>
      <c r="Y53" s="16"/>
      <c r="Z53" s="38"/>
      <c r="AA53" s="63"/>
      <c r="AB53" s="9"/>
      <c r="AC53" s="11"/>
      <c r="AD53" s="8"/>
      <c r="AE53" s="8"/>
      <c r="AF53" s="8"/>
      <c r="AG53" s="8"/>
      <c r="AH53" s="8"/>
      <c r="AI53" s="8"/>
      <c r="AJ53" s="16"/>
      <c r="AK53" s="8"/>
      <c r="AL53" s="38"/>
      <c r="AM53" s="38"/>
      <c r="AN53" s="38"/>
      <c r="AO53" s="38"/>
      <c r="AP53" s="38"/>
      <c r="AQ53" s="38"/>
      <c r="AR53" s="38"/>
      <c r="AS53" s="38"/>
      <c r="AT53" s="38"/>
      <c r="AU53" s="16"/>
    </row>
    <row r="54" spans="1:47" ht="20.45" customHeight="1">
      <c r="B54" s="59" t="s">
        <v>42</v>
      </c>
      <c r="C54" s="17" t="s">
        <v>78</v>
      </c>
      <c r="D54" s="8" t="s">
        <v>43</v>
      </c>
      <c r="E54" s="27">
        <v>1</v>
      </c>
      <c r="F54" s="27"/>
      <c r="G54" s="22">
        <f>G142</f>
        <v>39629810</v>
      </c>
      <c r="H54" s="84"/>
      <c r="J54" s="27"/>
      <c r="K54" s="22"/>
      <c r="L54" s="84"/>
      <c r="M54" s="2"/>
      <c r="N54" s="57"/>
      <c r="O54" s="62" t="s">
        <v>79</v>
      </c>
      <c r="P54" s="63" t="s">
        <v>80</v>
      </c>
      <c r="Q54" s="9"/>
      <c r="R54" s="11"/>
      <c r="S54" s="38"/>
      <c r="T54" s="9" t="s">
        <v>81</v>
      </c>
      <c r="U54" s="8"/>
      <c r="V54" s="8"/>
      <c r="W54" s="8"/>
      <c r="X54" s="8"/>
      <c r="Y54" s="16"/>
      <c r="Z54" s="62" t="s">
        <v>79</v>
      </c>
      <c r="AA54" s="63" t="s">
        <v>80</v>
      </c>
      <c r="AB54" s="9"/>
      <c r="AC54" s="11"/>
      <c r="AD54" s="38"/>
      <c r="AE54" s="9" t="s">
        <v>81</v>
      </c>
      <c r="AF54" s="8"/>
      <c r="AG54" s="8"/>
      <c r="AH54" s="8"/>
      <c r="AI54" s="8"/>
      <c r="AJ54" s="16"/>
      <c r="AK54" s="8"/>
      <c r="AL54" s="38"/>
      <c r="AM54" s="38"/>
      <c r="AN54" s="38"/>
      <c r="AO54" s="38"/>
      <c r="AP54" s="38"/>
      <c r="AQ54" s="38"/>
      <c r="AR54" s="38"/>
      <c r="AS54" s="38"/>
      <c r="AT54" s="38"/>
      <c r="AU54" s="16"/>
    </row>
    <row r="55" spans="1:47" ht="20.45" customHeight="1">
      <c r="B55" s="59" t="s">
        <v>44</v>
      </c>
      <c r="C55" s="17" t="s">
        <v>78</v>
      </c>
      <c r="D55" s="8" t="s">
        <v>43</v>
      </c>
      <c r="E55" s="27">
        <v>1</v>
      </c>
      <c r="F55" s="27"/>
      <c r="G55" s="22">
        <f>G144</f>
        <v>67732</v>
      </c>
      <c r="H55" s="84"/>
      <c r="J55" s="27"/>
      <c r="K55" s="22"/>
      <c r="L55" s="84"/>
      <c r="M55" s="2"/>
      <c r="N55" s="57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85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85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85"/>
    </row>
    <row r="56" spans="1:47" ht="20.45" customHeight="1" thickBot="1">
      <c r="B56" s="59" t="s">
        <v>45</v>
      </c>
      <c r="C56" s="17" t="s">
        <v>78</v>
      </c>
      <c r="D56" s="8" t="s">
        <v>43</v>
      </c>
      <c r="E56" s="27">
        <v>1</v>
      </c>
      <c r="F56" s="27"/>
      <c r="G56" s="22">
        <f>G145</f>
        <v>378090</v>
      </c>
      <c r="H56" s="84"/>
      <c r="J56" s="27"/>
      <c r="K56" s="22"/>
      <c r="L56" s="84"/>
      <c r="M56" s="2"/>
      <c r="N56" s="57"/>
      <c r="O56" s="38"/>
      <c r="P56" s="38"/>
      <c r="Q56" s="9"/>
      <c r="R56" s="86" t="s">
        <v>59</v>
      </c>
      <c r="S56" s="67">
        <f>'経費（一括）建築'!G175</f>
        <v>161648660</v>
      </c>
      <c r="T56" s="12"/>
      <c r="U56" s="87"/>
      <c r="V56" s="12"/>
      <c r="W56" s="12"/>
      <c r="X56" s="12"/>
      <c r="Y56" s="11"/>
      <c r="Z56" s="38"/>
      <c r="AA56" s="38"/>
      <c r="AB56" s="9"/>
      <c r="AC56" s="86" t="s">
        <v>59</v>
      </c>
      <c r="AD56" s="67">
        <f>'経費（一括）建築'!K175</f>
        <v>0</v>
      </c>
      <c r="AE56" s="12"/>
      <c r="AF56" s="87"/>
      <c r="AG56" s="12"/>
      <c r="AH56" s="12"/>
      <c r="AI56" s="12"/>
      <c r="AJ56" s="11"/>
      <c r="AL56" s="38"/>
      <c r="AN56" s="86"/>
      <c r="AO56" s="88"/>
      <c r="AP56" s="12"/>
      <c r="AQ56" s="87"/>
      <c r="AR56" s="12"/>
      <c r="AS56" s="12"/>
      <c r="AT56" s="12"/>
      <c r="AU56" s="11"/>
    </row>
    <row r="57" spans="1:47" ht="20.45" customHeight="1" thickBot="1">
      <c r="B57" s="59" t="s">
        <v>46</v>
      </c>
      <c r="C57" s="17" t="s">
        <v>82</v>
      </c>
      <c r="D57" s="8" t="s">
        <v>43</v>
      </c>
      <c r="E57" s="27">
        <v>1</v>
      </c>
      <c r="F57" s="27"/>
      <c r="G57" s="22">
        <f>G182</f>
        <v>6562935</v>
      </c>
      <c r="H57" s="84"/>
      <c r="J57" s="27"/>
      <c r="K57" s="22"/>
      <c r="L57" s="84"/>
      <c r="M57" s="2"/>
      <c r="N57" s="57"/>
      <c r="O57" s="38"/>
      <c r="P57" s="63" t="s">
        <v>83</v>
      </c>
      <c r="Q57" s="9"/>
      <c r="R57" s="68" t="s">
        <v>61</v>
      </c>
      <c r="S57" s="68" t="s">
        <v>62</v>
      </c>
      <c r="T57" s="68" t="s">
        <v>69</v>
      </c>
      <c r="U57" s="69" t="s">
        <v>64</v>
      </c>
      <c r="V57" s="68" t="s">
        <v>65</v>
      </c>
      <c r="W57" s="70" t="s">
        <v>66</v>
      </c>
      <c r="X57" s="71" t="s">
        <v>67</v>
      </c>
      <c r="Y57" s="11"/>
      <c r="Z57" s="38"/>
      <c r="AA57" s="63" t="s">
        <v>83</v>
      </c>
      <c r="AB57" s="9"/>
      <c r="AC57" s="68" t="s">
        <v>61</v>
      </c>
      <c r="AD57" s="68" t="s">
        <v>62</v>
      </c>
      <c r="AE57" s="68" t="s">
        <v>69</v>
      </c>
      <c r="AF57" s="69" t="s">
        <v>64</v>
      </c>
      <c r="AG57" s="68" t="s">
        <v>65</v>
      </c>
      <c r="AH57" s="70" t="s">
        <v>66</v>
      </c>
      <c r="AI57" s="71" t="s">
        <v>67</v>
      </c>
      <c r="AJ57" s="11"/>
      <c r="AL57" s="63" t="s">
        <v>84</v>
      </c>
      <c r="AN57" s="68" t="s">
        <v>61</v>
      </c>
      <c r="AO57" s="68" t="s">
        <v>62</v>
      </c>
      <c r="AP57" s="68" t="s">
        <v>85</v>
      </c>
      <c r="AQ57" s="69" t="s">
        <v>64</v>
      </c>
      <c r="AR57" s="68" t="s">
        <v>65</v>
      </c>
      <c r="AS57" s="70" t="s">
        <v>66</v>
      </c>
      <c r="AT57" s="71" t="s">
        <v>67</v>
      </c>
      <c r="AU57" s="38"/>
    </row>
    <row r="58" spans="1:47" ht="20.45" customHeight="1" thickTop="1" thickBot="1">
      <c r="B58" s="59"/>
      <c r="E58" s="27"/>
      <c r="F58" s="27"/>
      <c r="H58" s="84"/>
      <c r="J58" s="27"/>
      <c r="K58" s="22"/>
      <c r="L58" s="84"/>
      <c r="M58" s="2"/>
      <c r="N58" s="57"/>
      <c r="O58" s="38"/>
      <c r="P58" s="72">
        <f>IF(R58="","",IF(S58&lt;=5000,X58/100,X59/100))</f>
        <v>4.0599999999999997E-2</v>
      </c>
      <c r="Q58" s="9"/>
      <c r="R58" s="73">
        <f>ROUND(22.89*S58^-0.2462*U58^0.41,2)</f>
        <v>4.0599999999999996</v>
      </c>
      <c r="S58" s="74">
        <f>IF(S56="","",IF(S56&lt;=5000000,5000,T58))</f>
        <v>161649</v>
      </c>
      <c r="T58" s="75">
        <f>IF(S56="","",IF(S56&gt;49999,ROUND(S56/1000,0)))</f>
        <v>161649</v>
      </c>
      <c r="U58" s="76">
        <f>P7</f>
        <v>19.7</v>
      </c>
      <c r="V58" s="77">
        <v>3.9</v>
      </c>
      <c r="W58" s="78">
        <v>7.19</v>
      </c>
      <c r="X58" s="79">
        <f>IF(R58="","",IF(R58&lt;=V58,V58,IF(R58&gt;W58,W58,R58)))</f>
        <v>4.0599999999999996</v>
      </c>
      <c r="Y58" s="65" t="s">
        <v>73</v>
      </c>
      <c r="Z58" s="38"/>
      <c r="AA58" s="72">
        <f>IF(AC58="","",IF(AD58&lt;=5000,AI58/100,AI59/100))</f>
        <v>3.9E-2</v>
      </c>
      <c r="AB58" s="9"/>
      <c r="AC58" s="73">
        <f>ROUND(22.89*AD58^-0.2462*AF58^0.41,2)</f>
        <v>0</v>
      </c>
      <c r="AD58" s="74">
        <f>IF(AD56="","",IF(AD56&lt;=5000000,5000,AE58))</f>
        <v>5000</v>
      </c>
      <c r="AE58" s="75" t="b">
        <f>IF(AD56="","",IF(AD56&gt;49999,ROUND(AD56/1000,0)))</f>
        <v>0</v>
      </c>
      <c r="AF58" s="76">
        <f>AB29</f>
        <v>0</v>
      </c>
      <c r="AG58" s="77">
        <v>3.9</v>
      </c>
      <c r="AH58" s="78">
        <v>7.19</v>
      </c>
      <c r="AI58" s="79">
        <f>IF(AC58="","",IF(AC58&lt;=AG58,AG58,IF(AC58&gt;AH58,AH58,AC58)))</f>
        <v>3.9</v>
      </c>
      <c r="AJ58" s="65" t="s">
        <v>73</v>
      </c>
      <c r="AK58" s="12"/>
      <c r="AL58" s="72">
        <f>IF(AN58="","",IF(AO58&lt;=3000,AT58/100,AT59/100))</f>
        <v>4.0899999999999999E-2</v>
      </c>
      <c r="AN58" s="73">
        <f>ROUND(10.15*AO58^-0.2462*AQ58^0.6929,2)</f>
        <v>4.18</v>
      </c>
      <c r="AO58" s="74">
        <f>IF(S56="","",IF(S56&lt;=3000000,3000,AP58))</f>
        <v>161649</v>
      </c>
      <c r="AP58" s="75">
        <f>IF(S56="","",IF(S56&gt;29999,ROUND(S56/1000,0)))</f>
        <v>161649</v>
      </c>
      <c r="AQ58" s="76">
        <f>U58</f>
        <v>19.7</v>
      </c>
      <c r="AR58" s="77">
        <v>1.91</v>
      </c>
      <c r="AS58" s="78">
        <v>5.21</v>
      </c>
      <c r="AT58" s="79">
        <f>IF(AN58="","",IF(AN58&lt;=AR58,AR58,IF(AN58&gt;AS58,AS58,AN58)))</f>
        <v>4.18</v>
      </c>
      <c r="AU58" s="65" t="s">
        <v>86</v>
      </c>
    </row>
    <row r="59" spans="1:47" ht="20.45" customHeight="1" thickTop="1" thickBot="1">
      <c r="B59" s="59" t="s">
        <v>47</v>
      </c>
      <c r="C59" s="17" t="s">
        <v>87</v>
      </c>
      <c r="D59" s="8" t="s">
        <v>43</v>
      </c>
      <c r="E59" s="27">
        <v>1</v>
      </c>
      <c r="F59" s="27"/>
      <c r="G59" s="22">
        <f>G206</f>
        <v>0</v>
      </c>
      <c r="H59" s="84"/>
      <c r="J59" s="27"/>
      <c r="K59" s="22"/>
      <c r="L59" s="84"/>
      <c r="M59" s="2"/>
      <c r="N59" s="57"/>
      <c r="O59" s="38"/>
      <c r="P59" s="63"/>
      <c r="Q59" s="9"/>
      <c r="R59" s="80"/>
      <c r="S59" s="80"/>
      <c r="T59" s="80"/>
      <c r="U59" s="81"/>
      <c r="V59" s="82">
        <f>ROUND(9.08*(POWER(S56/1000,-0.0992)),2)</f>
        <v>2.76</v>
      </c>
      <c r="W59" s="83">
        <f>ROUND(16.73*(POWER(S56/1000,-0.0992)),2)</f>
        <v>5.09</v>
      </c>
      <c r="X59" s="79">
        <f>IF(R58="","",IF(R58&lt;=V59,V59,IF(R58&gt;W59,W59,R58)))</f>
        <v>4.0599999999999996</v>
      </c>
      <c r="Y59" s="65" t="s">
        <v>76</v>
      </c>
      <c r="Z59" s="38"/>
      <c r="AA59" s="63"/>
      <c r="AB59" s="9"/>
      <c r="AC59" s="80"/>
      <c r="AD59" s="80"/>
      <c r="AE59" s="80"/>
      <c r="AF59" s="81"/>
      <c r="AG59" s="82" t="e">
        <f>ROUND(9.08*(POWER(AD56/1000,-0.0992)),2)</f>
        <v>#DIV/0!</v>
      </c>
      <c r="AH59" s="83" t="e">
        <f>ROUND(16.73*(POWER(AD56/1000,-0.0992)),2)</f>
        <v>#DIV/0!</v>
      </c>
      <c r="AI59" s="79" t="e">
        <f>IF(AC58="","",IF(AC58&lt;=AG59,AG59,IF(AC58&gt;AH59,AH59,AC58)))</f>
        <v>#DIV/0!</v>
      </c>
      <c r="AJ59" s="65" t="s">
        <v>76</v>
      </c>
      <c r="AK59" s="12"/>
      <c r="AL59" s="63"/>
      <c r="AN59" s="80"/>
      <c r="AO59" s="80"/>
      <c r="AP59" s="80"/>
      <c r="AQ59" s="81"/>
      <c r="AR59" s="82">
        <f>ROUND(3.1*(POWER(S56/1000,-0.0608)),2)</f>
        <v>1.5</v>
      </c>
      <c r="AS59" s="83">
        <f>ROUND(8.47*(POWER(S56/1000,-0.0608)),2)</f>
        <v>4.09</v>
      </c>
      <c r="AT59" s="79">
        <f>IF(AN58="","",IF(AN58&lt;=AR59,AR59,IF(AN58&gt;AS59,AS59,AN58)))</f>
        <v>4.09</v>
      </c>
      <c r="AU59" s="65" t="s">
        <v>88</v>
      </c>
    </row>
    <row r="60" spans="1:47" ht="20.45" customHeight="1">
      <c r="B60" s="59"/>
      <c r="E60" s="27"/>
      <c r="F60" s="27"/>
      <c r="H60" s="84"/>
      <c r="J60" s="27"/>
      <c r="K60" s="22"/>
      <c r="L60" s="84"/>
      <c r="M60" s="2"/>
      <c r="N60" s="57"/>
      <c r="O60" s="38"/>
      <c r="P60" s="63"/>
      <c r="Q60" s="9"/>
      <c r="R60" s="86"/>
      <c r="S60" s="86"/>
      <c r="T60" s="86"/>
      <c r="U60" s="86"/>
      <c r="V60" s="89"/>
      <c r="W60" s="89"/>
      <c r="X60" s="90"/>
      <c r="Y60" s="65"/>
      <c r="Z60" s="38"/>
      <c r="AA60" s="63"/>
      <c r="AB60" s="9"/>
      <c r="AC60" s="86"/>
      <c r="AD60" s="86"/>
      <c r="AE60" s="86"/>
      <c r="AF60" s="86"/>
      <c r="AG60" s="89"/>
      <c r="AH60" s="89"/>
      <c r="AI60" s="90"/>
      <c r="AJ60" s="65"/>
      <c r="AK60" s="12"/>
      <c r="AL60" s="38"/>
      <c r="AM60" s="38"/>
      <c r="AN60" s="38"/>
      <c r="AO60" s="38"/>
      <c r="AP60" s="38"/>
      <c r="AQ60" s="38"/>
      <c r="AR60" s="38"/>
      <c r="AS60" s="38"/>
      <c r="AT60" s="38"/>
      <c r="AU60" s="38"/>
    </row>
    <row r="61" spans="1:47" ht="20.45" customHeight="1" thickBot="1">
      <c r="B61" s="59" t="s">
        <v>48</v>
      </c>
      <c r="C61" s="59" t="s">
        <v>89</v>
      </c>
      <c r="D61" s="8" t="s">
        <v>43</v>
      </c>
      <c r="E61" s="27">
        <v>1</v>
      </c>
      <c r="F61" s="27"/>
      <c r="G61" s="22">
        <f ca="1">G232</f>
        <v>527800</v>
      </c>
      <c r="H61" s="58"/>
      <c r="J61" s="27"/>
      <c r="K61" s="22"/>
      <c r="L61" s="58"/>
      <c r="M61" s="2"/>
      <c r="N61" s="57"/>
      <c r="O61" s="38"/>
      <c r="P61" s="38"/>
      <c r="Q61" s="9"/>
      <c r="R61" s="12" t="s">
        <v>59</v>
      </c>
      <c r="S61" s="67">
        <f>'経費（一括）建築'!G199</f>
        <v>0</v>
      </c>
      <c r="T61" s="12"/>
      <c r="U61" s="87"/>
      <c r="V61" s="12"/>
      <c r="W61" s="12"/>
      <c r="X61" s="12"/>
      <c r="Y61" s="11"/>
      <c r="Z61" s="38"/>
      <c r="AA61" s="38"/>
      <c r="AB61" s="9"/>
      <c r="AC61" s="12" t="s">
        <v>59</v>
      </c>
      <c r="AD61" s="67">
        <f>'経費（一括）建築'!K199</f>
        <v>0</v>
      </c>
      <c r="AE61" s="12"/>
      <c r="AF61" s="87"/>
      <c r="AG61" s="12"/>
      <c r="AH61" s="12"/>
      <c r="AI61" s="12"/>
      <c r="AJ61" s="11"/>
      <c r="AL61" s="38"/>
      <c r="AN61" s="12"/>
      <c r="AO61" s="12"/>
      <c r="AP61" s="12"/>
      <c r="AQ61" s="87"/>
      <c r="AR61" s="12"/>
      <c r="AS61" s="12"/>
      <c r="AT61" s="12"/>
      <c r="AU61" s="11"/>
    </row>
    <row r="62" spans="1:47" ht="20.45" customHeight="1" thickBot="1">
      <c r="B62" s="59"/>
      <c r="E62" s="27"/>
      <c r="F62" s="27"/>
      <c r="H62" s="84"/>
      <c r="J62" s="27"/>
      <c r="K62" s="22"/>
      <c r="L62" s="84"/>
      <c r="M62" s="2"/>
      <c r="N62" s="57"/>
      <c r="O62" s="38"/>
      <c r="P62" s="63" t="s">
        <v>90</v>
      </c>
      <c r="Q62" s="9"/>
      <c r="R62" s="68" t="s">
        <v>61</v>
      </c>
      <c r="S62" s="68" t="s">
        <v>62</v>
      </c>
      <c r="T62" s="68" t="s">
        <v>69</v>
      </c>
      <c r="U62" s="69" t="s">
        <v>64</v>
      </c>
      <c r="V62" s="68" t="s">
        <v>65</v>
      </c>
      <c r="W62" s="70" t="s">
        <v>66</v>
      </c>
      <c r="X62" s="71" t="s">
        <v>67</v>
      </c>
      <c r="Y62" s="11"/>
      <c r="Z62" s="38"/>
      <c r="AA62" s="63" t="s">
        <v>90</v>
      </c>
      <c r="AB62" s="9"/>
      <c r="AC62" s="68" t="s">
        <v>61</v>
      </c>
      <c r="AD62" s="68" t="s">
        <v>62</v>
      </c>
      <c r="AE62" s="68" t="s">
        <v>69</v>
      </c>
      <c r="AF62" s="69" t="s">
        <v>64</v>
      </c>
      <c r="AG62" s="68" t="s">
        <v>65</v>
      </c>
      <c r="AH62" s="70" t="s">
        <v>66</v>
      </c>
      <c r="AI62" s="71" t="s">
        <v>67</v>
      </c>
      <c r="AJ62" s="11"/>
      <c r="AL62" s="63" t="s">
        <v>91</v>
      </c>
      <c r="AN62" s="68" t="s">
        <v>61</v>
      </c>
      <c r="AO62" s="68" t="s">
        <v>62</v>
      </c>
      <c r="AP62" s="68" t="s">
        <v>85</v>
      </c>
      <c r="AQ62" s="69" t="s">
        <v>64</v>
      </c>
      <c r="AR62" s="68" t="s">
        <v>65</v>
      </c>
      <c r="AS62" s="70" t="s">
        <v>66</v>
      </c>
      <c r="AT62" s="71" t="s">
        <v>67</v>
      </c>
      <c r="AU62" s="11"/>
    </row>
    <row r="63" spans="1:47" ht="20.45" customHeight="1" thickTop="1" thickBot="1">
      <c r="B63" s="8" t="s">
        <v>92</v>
      </c>
      <c r="C63" s="59"/>
      <c r="E63" s="27"/>
      <c r="F63" s="27"/>
      <c r="G63" s="22">
        <f ca="1">SUM(G54:G61)</f>
        <v>47166367</v>
      </c>
      <c r="H63" s="58"/>
      <c r="J63" s="27"/>
      <c r="K63" s="22"/>
      <c r="L63" s="58"/>
      <c r="M63" s="2"/>
      <c r="N63" s="57"/>
      <c r="O63" s="38"/>
      <c r="P63" s="72">
        <f>IF(R63="","",IF(S63&lt;=5000,X63/100,X64/100))</f>
        <v>5.5100000000000003E-2</v>
      </c>
      <c r="Q63" s="9"/>
      <c r="R63" s="73">
        <f>ROUND(12.15*S63^-0.1186*U63^0.0882,2)</f>
        <v>5.76</v>
      </c>
      <c r="S63" s="74">
        <f>IF(S61="","",IF(S61&lt;=5000000,5000,T63))</f>
        <v>5000</v>
      </c>
      <c r="T63" s="75" t="b">
        <f>IF(S61="","",IF(S61&gt;49999,ROUND(S61/1000,0)))</f>
        <v>0</v>
      </c>
      <c r="U63" s="76">
        <f>P7</f>
        <v>19.7</v>
      </c>
      <c r="V63" s="77">
        <v>4.8600000000000003</v>
      </c>
      <c r="W63" s="78">
        <v>5.51</v>
      </c>
      <c r="X63" s="79">
        <f>IF(R63="","",IF(R63&lt;=V63,V63,IF(R63&gt;W63,W63,R63)))</f>
        <v>5.51</v>
      </c>
      <c r="Y63" s="65" t="s">
        <v>73</v>
      </c>
      <c r="Z63" s="38"/>
      <c r="AA63" s="72">
        <f>IF(AC63="","",IF(AD63&lt;=5000,AI63/100,AI64/100))</f>
        <v>4.8599999999999997E-2</v>
      </c>
      <c r="AB63" s="9"/>
      <c r="AC63" s="73">
        <f>ROUND(12.15*AD63^-0.1186*AF63^0.0882,2)</f>
        <v>0</v>
      </c>
      <c r="AD63" s="74">
        <f>IF(AD61="","",IF(AD61&lt;=5000000,5000,AE63))</f>
        <v>5000</v>
      </c>
      <c r="AE63" s="75" t="b">
        <f>IF(AD61="","",IF(AD61&gt;49999,ROUND(AD61/1000,0)))</f>
        <v>0</v>
      </c>
      <c r="AF63" s="76">
        <f>AB29</f>
        <v>0</v>
      </c>
      <c r="AG63" s="77">
        <v>4.8600000000000003</v>
      </c>
      <c r="AH63" s="78">
        <v>5.51</v>
      </c>
      <c r="AI63" s="79">
        <f>IF(AC63="","",IF(AC63&lt;=AG63,AG63,IF(AC63&gt;AH63,AH63,AC63)))</f>
        <v>4.8600000000000003</v>
      </c>
      <c r="AJ63" s="65" t="s">
        <v>73</v>
      </c>
      <c r="AK63" s="12"/>
      <c r="AL63" s="72">
        <f>IF(AN63="","",IF(AO63&lt;=3000,AT63/100,AT64/100))</f>
        <v>1.7299999999999999E-2</v>
      </c>
      <c r="AN63" s="73">
        <f>ROUND(12.21*AO63^-0.2596*AQ63^0.6874,2)</f>
        <v>0</v>
      </c>
      <c r="AO63" s="74">
        <f>IF(S61="","",IF(S61&lt;=3000000,3000,AP63))</f>
        <v>3000</v>
      </c>
      <c r="AP63" s="75" t="b">
        <f>IF(S61="","",IF(S61&gt;29999,ROUND(S61/1000,0)))</f>
        <v>0</v>
      </c>
      <c r="AQ63" s="76">
        <f>Q19</f>
        <v>0</v>
      </c>
      <c r="AR63" s="77">
        <v>1.73</v>
      </c>
      <c r="AS63" s="78">
        <v>4.96</v>
      </c>
      <c r="AT63" s="79">
        <f>IF(AN63="","",IF(AN63&lt;=AR63,AR63,IF(AN63&gt;AS63,AS63,AN63)))</f>
        <v>1.73</v>
      </c>
      <c r="AU63" s="65" t="s">
        <v>86</v>
      </c>
    </row>
    <row r="64" spans="1:47" ht="20.45" customHeight="1" thickTop="1" thickBot="1">
      <c r="B64" s="56"/>
      <c r="C64" s="59"/>
      <c r="E64" s="27"/>
      <c r="F64" s="27"/>
      <c r="H64" s="58"/>
      <c r="J64" s="27"/>
      <c r="K64" s="22"/>
      <c r="L64" s="58"/>
      <c r="M64" s="2"/>
      <c r="N64" s="57"/>
      <c r="O64" s="38"/>
      <c r="P64" s="38"/>
      <c r="Q64" s="9"/>
      <c r="R64" s="80"/>
      <c r="S64" s="80"/>
      <c r="T64" s="80"/>
      <c r="U64" s="81"/>
      <c r="V64" s="82" t="e">
        <f>ROUND(10.94*(POWER(S61/1000,-0.0952)),2)</f>
        <v>#DIV/0!</v>
      </c>
      <c r="W64" s="83" t="e">
        <f>ROUND(12.4*(POWER(S61/1000,-0.0952)),2)</f>
        <v>#DIV/0!</v>
      </c>
      <c r="X64" s="79" t="e">
        <f>IF(R63="","",IF(R63&lt;=V64,V64,IF(R63&gt;W64,W64,R63)))</f>
        <v>#DIV/0!</v>
      </c>
      <c r="Y64" s="65" t="s">
        <v>76</v>
      </c>
      <c r="Z64" s="38"/>
      <c r="AA64" s="38"/>
      <c r="AB64" s="9"/>
      <c r="AC64" s="80"/>
      <c r="AD64" s="80"/>
      <c r="AE64" s="80"/>
      <c r="AF64" s="81"/>
      <c r="AG64" s="82" t="e">
        <f>ROUND(10.94*(POWER(AD61/1000,-0.0952)),2)</f>
        <v>#DIV/0!</v>
      </c>
      <c r="AH64" s="83" t="e">
        <f>ROUND(12.4*(POWER(AD61/1000,-0.0952)),2)</f>
        <v>#DIV/0!</v>
      </c>
      <c r="AI64" s="79" t="e">
        <f>IF(AC63="","",IF(AC63&lt;=AG64,AG64,IF(AC63&gt;AH64,AH64,AC63)))</f>
        <v>#DIV/0!</v>
      </c>
      <c r="AJ64" s="65" t="s">
        <v>76</v>
      </c>
      <c r="AK64" s="12"/>
      <c r="AL64" s="63"/>
      <c r="AN64" s="80"/>
      <c r="AO64" s="80"/>
      <c r="AP64" s="80"/>
      <c r="AQ64" s="81"/>
      <c r="AR64" s="82" t="e">
        <f>ROUND(2.44*(POWER(S61/1000,-0.0433)),2)</f>
        <v>#DIV/0!</v>
      </c>
      <c r="AS64" s="83" t="e">
        <f>ROUND(7.02*(POWER(S61/1000,-0.0433)),2)</f>
        <v>#DIV/0!</v>
      </c>
      <c r="AT64" s="79" t="e">
        <f>IF(AN63="","",IF(AN63&lt;=AR64,AR64,IF(AN63&gt;AS64,AS64,AN63)))</f>
        <v>#DIV/0!</v>
      </c>
      <c r="AU64" s="65" t="s">
        <v>88</v>
      </c>
    </row>
    <row r="65" spans="1:47" ht="20.45" customHeight="1">
      <c r="B65" s="56"/>
      <c r="C65" s="59"/>
      <c r="E65" s="27"/>
      <c r="F65" s="27"/>
      <c r="H65" s="58"/>
      <c r="J65" s="27"/>
      <c r="K65" s="22"/>
      <c r="L65" s="58"/>
      <c r="M65" s="2"/>
      <c r="N65" s="57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L65" s="38"/>
      <c r="AM65" s="38"/>
      <c r="AN65" s="38"/>
      <c r="AO65" s="38"/>
      <c r="AP65" s="38"/>
      <c r="AQ65" s="38" t="s">
        <v>93</v>
      </c>
      <c r="AR65" s="38"/>
      <c r="AS65" s="38"/>
      <c r="AT65" s="38"/>
      <c r="AU65" s="11"/>
    </row>
    <row r="66" spans="1:47" ht="20.45" customHeight="1" thickBot="1">
      <c r="B66" s="8" t="s">
        <v>94</v>
      </c>
      <c r="C66" s="59"/>
      <c r="D66" s="8" t="s">
        <v>43</v>
      </c>
      <c r="E66" s="27">
        <v>1</v>
      </c>
      <c r="F66" s="27"/>
      <c r="G66" s="22">
        <f ca="1">G63+G46</f>
        <v>1245317704</v>
      </c>
      <c r="H66" s="56"/>
      <c r="J66" s="27"/>
      <c r="K66" s="22"/>
      <c r="L66" s="56"/>
      <c r="M66" s="2"/>
      <c r="N66" s="57"/>
      <c r="O66" s="38"/>
      <c r="P66" s="9" t="s">
        <v>95</v>
      </c>
      <c r="Q66" s="9" t="s">
        <v>81</v>
      </c>
      <c r="R66" s="11"/>
      <c r="Y66" s="11"/>
      <c r="Z66" s="38"/>
      <c r="AA66" s="9" t="s">
        <v>95</v>
      </c>
      <c r="AB66" s="9" t="s">
        <v>81</v>
      </c>
      <c r="AC66" s="11"/>
      <c r="AJ66" s="11"/>
      <c r="AL66" s="38"/>
      <c r="AM66" s="38"/>
      <c r="AN66" s="38"/>
      <c r="AO66" s="38"/>
      <c r="AP66" s="38"/>
      <c r="AQ66" s="38"/>
      <c r="AR66" s="38"/>
      <c r="AS66" s="38"/>
      <c r="AT66" s="38"/>
      <c r="AU66" s="11"/>
    </row>
    <row r="67" spans="1:47" ht="20.45" customHeight="1" thickTop="1" thickBot="1">
      <c r="E67" s="27"/>
      <c r="F67" s="27"/>
      <c r="H67" s="58"/>
      <c r="J67" s="27"/>
      <c r="K67" s="22"/>
      <c r="L67" s="58"/>
      <c r="M67" s="2"/>
      <c r="N67" s="57"/>
      <c r="O67" s="38"/>
      <c r="P67" s="173">
        <f>P51*0.9</f>
        <v>3.006E-2</v>
      </c>
      <c r="Q67" s="9"/>
      <c r="R67" s="11"/>
      <c r="Y67" s="11"/>
      <c r="Z67" s="38"/>
      <c r="AA67" s="72">
        <f>AA51*0.9</f>
        <v>2.93E-2</v>
      </c>
      <c r="AB67" s="9"/>
      <c r="AC67" s="11"/>
      <c r="AJ67" s="11"/>
      <c r="AL67" s="38"/>
      <c r="AM67" s="38"/>
      <c r="AN67" s="38"/>
      <c r="AO67" s="38"/>
      <c r="AP67" s="38"/>
      <c r="AQ67" s="38"/>
      <c r="AR67" s="38"/>
      <c r="AS67" s="38"/>
      <c r="AT67" s="38"/>
      <c r="AU67" s="11"/>
    </row>
    <row r="68" spans="1:47" s="8" customFormat="1" ht="20.45" customHeight="1" thickTop="1">
      <c r="A68" s="7"/>
      <c r="B68" s="56"/>
      <c r="C68" s="91"/>
      <c r="E68" s="27"/>
      <c r="F68" s="27"/>
      <c r="G68" s="22"/>
      <c r="H68" s="58"/>
      <c r="I68" s="24"/>
      <c r="J68" s="27"/>
      <c r="K68" s="22"/>
      <c r="L68" s="58"/>
      <c r="M68" s="2"/>
      <c r="N68" s="57"/>
      <c r="O68" s="38"/>
      <c r="P68" s="63"/>
      <c r="Q68" s="9"/>
      <c r="R68" s="11"/>
      <c r="S68" s="9"/>
      <c r="T68" s="9"/>
      <c r="U68" s="9"/>
      <c r="V68" s="9"/>
      <c r="W68" s="9"/>
      <c r="X68" s="9"/>
      <c r="Y68" s="11"/>
      <c r="Z68" s="38"/>
      <c r="AA68" s="63"/>
      <c r="AB68" s="9"/>
      <c r="AC68" s="11"/>
      <c r="AD68" s="9"/>
      <c r="AE68" s="9"/>
      <c r="AF68" s="9"/>
      <c r="AG68" s="9"/>
      <c r="AH68" s="9"/>
      <c r="AI68" s="9"/>
      <c r="AJ68" s="11"/>
      <c r="AK68" s="9"/>
      <c r="AL68" s="38"/>
      <c r="AM68" s="38"/>
      <c r="AN68" s="38"/>
      <c r="AO68" s="38"/>
      <c r="AP68" s="38"/>
      <c r="AQ68" s="38"/>
      <c r="AR68" s="38"/>
      <c r="AS68" s="38"/>
      <c r="AT68" s="38"/>
      <c r="AU68" s="11"/>
    </row>
    <row r="69" spans="1:47" s="8" customFormat="1" ht="20.45" customHeight="1" thickBot="1">
      <c r="A69" s="7"/>
      <c r="C69" s="59"/>
      <c r="E69" s="27"/>
      <c r="F69" s="27"/>
      <c r="G69" s="22"/>
      <c r="H69" s="58"/>
      <c r="I69" s="24"/>
      <c r="J69" s="27"/>
      <c r="K69" s="22"/>
      <c r="L69" s="58"/>
      <c r="M69" s="2"/>
      <c r="N69" s="57"/>
      <c r="O69" s="38"/>
      <c r="P69" s="9" t="s">
        <v>96</v>
      </c>
      <c r="Q69" s="9"/>
      <c r="R69" s="11"/>
      <c r="S69" s="9"/>
      <c r="T69" s="9"/>
      <c r="U69" s="9"/>
      <c r="V69" s="9"/>
      <c r="W69" s="9"/>
      <c r="X69" s="9"/>
      <c r="Y69" s="11"/>
      <c r="Z69" s="38"/>
      <c r="AA69" s="9" t="s">
        <v>96</v>
      </c>
      <c r="AB69" s="9"/>
      <c r="AC69" s="11"/>
      <c r="AD69" s="9"/>
      <c r="AE69" s="9"/>
      <c r="AF69" s="9"/>
      <c r="AG69" s="9"/>
      <c r="AH69" s="9"/>
      <c r="AI69" s="9"/>
      <c r="AJ69" s="11"/>
      <c r="AK69" s="9"/>
      <c r="AL69" s="38"/>
      <c r="AM69" s="38"/>
      <c r="AN69" s="38"/>
      <c r="AO69" s="38"/>
      <c r="AP69" s="38"/>
      <c r="AQ69" s="38"/>
      <c r="AR69" s="38"/>
      <c r="AS69" s="38"/>
      <c r="AT69" s="38"/>
      <c r="AU69" s="11"/>
    </row>
    <row r="70" spans="1:47" s="8" customFormat="1" ht="20.45" customHeight="1" thickTop="1" thickBot="1">
      <c r="A70" s="7"/>
      <c r="B70" s="58"/>
      <c r="C70" s="17"/>
      <c r="E70" s="27"/>
      <c r="F70" s="27"/>
      <c r="G70" s="22"/>
      <c r="H70" s="58"/>
      <c r="I70" s="24"/>
      <c r="J70" s="27"/>
      <c r="K70" s="22"/>
      <c r="L70" s="58"/>
      <c r="M70" s="2"/>
      <c r="N70" s="57"/>
      <c r="O70" s="38"/>
      <c r="P70" s="72">
        <v>0.01</v>
      </c>
      <c r="Q70" s="9"/>
      <c r="R70" s="11"/>
      <c r="Y70" s="16"/>
      <c r="Z70" s="38"/>
      <c r="AA70" s="72">
        <v>0.01</v>
      </c>
      <c r="AB70" s="9"/>
      <c r="AC70" s="11"/>
      <c r="AJ70" s="16"/>
      <c r="AL70" s="38"/>
      <c r="AM70" s="38"/>
      <c r="AN70" s="38"/>
      <c r="AO70" s="38"/>
      <c r="AP70" s="38"/>
      <c r="AQ70" s="38"/>
      <c r="AR70" s="38"/>
      <c r="AS70" s="38"/>
      <c r="AT70" s="38"/>
      <c r="AU70" s="16"/>
    </row>
    <row r="71" spans="1:47" ht="20.45" customHeight="1" thickTop="1">
      <c r="B71" s="56"/>
      <c r="C71" s="91"/>
      <c r="E71" s="27"/>
      <c r="F71" s="27"/>
      <c r="H71" s="58"/>
      <c r="J71" s="27"/>
      <c r="K71" s="22"/>
      <c r="L71" s="58"/>
      <c r="M71" s="2"/>
      <c r="N71" s="57"/>
      <c r="O71" s="38"/>
      <c r="P71" s="63"/>
      <c r="Q71" s="9"/>
      <c r="R71" s="11"/>
      <c r="S71" s="8"/>
      <c r="T71" s="8"/>
      <c r="U71" s="8"/>
      <c r="V71" s="8"/>
      <c r="W71" s="8"/>
      <c r="X71" s="8"/>
      <c r="Y71" s="16"/>
      <c r="Z71" s="38"/>
      <c r="AA71" s="63"/>
      <c r="AB71" s="9"/>
      <c r="AC71" s="11"/>
      <c r="AD71" s="8"/>
      <c r="AE71" s="8"/>
      <c r="AF71" s="8"/>
      <c r="AG71" s="8"/>
      <c r="AH71" s="8"/>
      <c r="AI71" s="8"/>
      <c r="AJ71" s="16"/>
      <c r="AK71" s="8"/>
      <c r="AL71" s="38"/>
      <c r="AM71" s="38"/>
      <c r="AN71" s="38"/>
      <c r="AO71" s="38"/>
      <c r="AP71" s="38"/>
      <c r="AQ71" s="38"/>
      <c r="AR71" s="38"/>
      <c r="AS71" s="38"/>
      <c r="AT71" s="38"/>
      <c r="AU71" s="16"/>
    </row>
    <row r="72" spans="1:47" s="8" customFormat="1" ht="20.45" customHeight="1">
      <c r="A72" s="7"/>
      <c r="B72" s="56"/>
      <c r="C72" s="91"/>
      <c r="E72" s="27"/>
      <c r="F72" s="27"/>
      <c r="G72" s="22"/>
      <c r="H72" s="58"/>
      <c r="I72" s="24"/>
      <c r="J72" s="27"/>
      <c r="K72" s="22"/>
      <c r="L72" s="58"/>
      <c r="M72" s="2"/>
      <c r="N72" s="57"/>
      <c r="O72" s="38"/>
      <c r="P72" s="92" t="s">
        <v>97</v>
      </c>
      <c r="Q72" s="9"/>
      <c r="R72" s="11"/>
      <c r="S72" s="9"/>
      <c r="T72" s="9"/>
      <c r="U72" s="9"/>
      <c r="V72" s="9"/>
      <c r="W72" s="9"/>
      <c r="X72" s="9"/>
      <c r="Y72" s="11"/>
      <c r="Z72" s="38"/>
      <c r="AA72" s="92" t="s">
        <v>97</v>
      </c>
      <c r="AB72" s="9"/>
      <c r="AC72" s="11"/>
      <c r="AD72" s="9"/>
      <c r="AE72" s="9"/>
      <c r="AF72" s="9"/>
      <c r="AG72" s="9"/>
      <c r="AH72" s="9"/>
      <c r="AI72" s="9"/>
      <c r="AJ72" s="11"/>
      <c r="AK72" s="9"/>
      <c r="AL72" s="38"/>
      <c r="AM72" s="38"/>
      <c r="AN72" s="38"/>
      <c r="AO72" s="38"/>
      <c r="AP72" s="38"/>
      <c r="AQ72" s="38"/>
      <c r="AR72" s="38"/>
      <c r="AS72" s="38"/>
      <c r="AT72" s="38"/>
      <c r="AU72" s="11"/>
    </row>
    <row r="73" spans="1:47" s="8" customFormat="1" ht="20.45" customHeight="1">
      <c r="A73" s="7"/>
      <c r="B73" s="56"/>
      <c r="C73" s="91"/>
      <c r="E73" s="27"/>
      <c r="F73" s="27"/>
      <c r="G73" s="22"/>
      <c r="H73" s="58"/>
      <c r="I73" s="24"/>
      <c r="J73" s="27"/>
      <c r="K73" s="22"/>
      <c r="L73" s="58"/>
      <c r="M73" s="2"/>
      <c r="N73" s="57"/>
      <c r="O73" s="38"/>
      <c r="P73" s="38" t="s">
        <v>98</v>
      </c>
      <c r="Q73" s="38"/>
      <c r="R73" s="63" t="s">
        <v>99</v>
      </c>
      <c r="S73" s="38"/>
      <c r="T73" s="38"/>
      <c r="U73" s="9" t="s">
        <v>100</v>
      </c>
      <c r="V73" s="38"/>
      <c r="W73" s="9"/>
      <c r="X73" s="38"/>
      <c r="Y73" s="38" t="s">
        <v>101</v>
      </c>
      <c r="Z73" s="38"/>
      <c r="AA73" s="38" t="s">
        <v>98</v>
      </c>
      <c r="AB73" s="38"/>
      <c r="AC73" s="63" t="s">
        <v>99</v>
      </c>
      <c r="AD73" s="38"/>
      <c r="AE73" s="38"/>
      <c r="AF73" s="9" t="s">
        <v>100</v>
      </c>
      <c r="AG73" s="38"/>
      <c r="AH73" s="9"/>
      <c r="AI73" s="38"/>
      <c r="AJ73" s="38" t="s">
        <v>101</v>
      </c>
      <c r="AK73" s="9"/>
      <c r="AL73" s="11"/>
      <c r="AM73" s="38"/>
      <c r="AN73" s="38"/>
      <c r="AO73" s="38"/>
      <c r="AP73" s="38"/>
      <c r="AQ73" s="38"/>
      <c r="AR73" s="38"/>
      <c r="AS73" s="38"/>
      <c r="AT73" s="38"/>
      <c r="AU73" s="11"/>
    </row>
    <row r="74" spans="1:47" s="8" customFormat="1" ht="20.45" customHeight="1">
      <c r="A74" s="7"/>
      <c r="B74" s="56"/>
      <c r="C74" s="91"/>
      <c r="E74" s="27"/>
      <c r="F74" s="27"/>
      <c r="G74" s="22"/>
      <c r="H74" s="58"/>
      <c r="I74" s="24"/>
      <c r="J74" s="27"/>
      <c r="K74" s="22"/>
      <c r="L74" s="58"/>
      <c r="M74" s="2"/>
      <c r="N74" s="57"/>
      <c r="O74" s="38"/>
      <c r="P74" s="38"/>
      <c r="Q74" s="38"/>
      <c r="R74" s="63" t="s">
        <v>102</v>
      </c>
      <c r="S74" s="38"/>
      <c r="T74" s="38"/>
      <c r="U74" s="9" t="s">
        <v>103</v>
      </c>
      <c r="V74" s="38"/>
      <c r="W74" s="9"/>
      <c r="X74" s="38"/>
      <c r="Y74" s="38" t="s">
        <v>104</v>
      </c>
      <c r="Z74" s="38"/>
      <c r="AA74" s="38"/>
      <c r="AB74" s="38"/>
      <c r="AC74" s="63" t="s">
        <v>102</v>
      </c>
      <c r="AD74" s="38"/>
      <c r="AE74" s="38"/>
      <c r="AF74" s="9" t="s">
        <v>103</v>
      </c>
      <c r="AG74" s="38"/>
      <c r="AH74" s="9"/>
      <c r="AI74" s="38"/>
      <c r="AJ74" s="38" t="s">
        <v>104</v>
      </c>
      <c r="AK74" s="9"/>
      <c r="AL74" s="11"/>
      <c r="AM74" s="38"/>
      <c r="AN74" s="38"/>
      <c r="AO74" s="38"/>
      <c r="AP74" s="38"/>
      <c r="AQ74" s="38"/>
      <c r="AR74" s="38"/>
      <c r="AS74" s="38"/>
      <c r="AT74" s="38"/>
      <c r="AU74" s="11"/>
    </row>
    <row r="75" spans="1:47" s="8" customFormat="1" ht="20.45" customHeight="1">
      <c r="A75" s="7" t="s">
        <v>105</v>
      </c>
      <c r="B75" s="58" t="s">
        <v>106</v>
      </c>
      <c r="C75" s="59"/>
      <c r="E75" s="27"/>
      <c r="F75" s="27"/>
      <c r="G75" s="22"/>
      <c r="H75" s="58"/>
      <c r="I75" s="24"/>
      <c r="J75" s="27"/>
      <c r="K75" s="22"/>
      <c r="L75" s="58"/>
      <c r="M75" s="2"/>
      <c r="N75" s="57"/>
      <c r="O75" s="38"/>
      <c r="P75" s="38" t="s">
        <v>107</v>
      </c>
      <c r="Q75" s="38"/>
      <c r="R75" s="63" t="s">
        <v>108</v>
      </c>
      <c r="S75" s="38"/>
      <c r="T75" s="38"/>
      <c r="U75" s="9" t="s">
        <v>109</v>
      </c>
      <c r="V75" s="38"/>
      <c r="W75" s="9"/>
      <c r="X75" s="38"/>
      <c r="Y75" s="38" t="s">
        <v>110</v>
      </c>
      <c r="Z75" s="38"/>
      <c r="AA75" s="38" t="s">
        <v>107</v>
      </c>
      <c r="AB75" s="38"/>
      <c r="AC75" s="63" t="s">
        <v>108</v>
      </c>
      <c r="AD75" s="38"/>
      <c r="AE75" s="38"/>
      <c r="AF75" s="9" t="s">
        <v>109</v>
      </c>
      <c r="AG75" s="38"/>
      <c r="AH75" s="9"/>
      <c r="AI75" s="38"/>
      <c r="AJ75" s="38" t="s">
        <v>110</v>
      </c>
      <c r="AK75" s="9"/>
      <c r="AL75" s="11"/>
      <c r="AM75" s="38"/>
      <c r="AN75" s="38"/>
      <c r="AO75" s="38"/>
      <c r="AP75" s="38"/>
      <c r="AQ75" s="38"/>
      <c r="AR75" s="38"/>
      <c r="AS75" s="38"/>
      <c r="AT75" s="38"/>
      <c r="AU75" s="11"/>
    </row>
    <row r="76" spans="1:47" s="8" customFormat="1" ht="20.45" customHeight="1">
      <c r="A76" s="7"/>
      <c r="C76" s="17"/>
      <c r="E76" s="27"/>
      <c r="F76" s="27"/>
      <c r="G76" s="22"/>
      <c r="H76" s="17"/>
      <c r="I76" s="24"/>
      <c r="J76" s="27"/>
      <c r="K76" s="22"/>
      <c r="L76" s="17"/>
      <c r="M76" s="2"/>
      <c r="N76" s="57"/>
      <c r="O76" s="38"/>
      <c r="P76" s="63" t="s">
        <v>111</v>
      </c>
      <c r="Q76" s="9"/>
      <c r="R76" s="11"/>
      <c r="S76" s="9" t="s">
        <v>112</v>
      </c>
      <c r="T76" s="9"/>
      <c r="U76" s="9"/>
      <c r="V76" s="9"/>
      <c r="W76" s="9"/>
      <c r="X76" s="9"/>
      <c r="Y76" s="11"/>
      <c r="Z76" s="38"/>
      <c r="AA76" s="63" t="s">
        <v>111</v>
      </c>
      <c r="AB76" s="9"/>
      <c r="AC76" s="11"/>
      <c r="AD76" s="9" t="s">
        <v>112</v>
      </c>
      <c r="AE76" s="9"/>
      <c r="AF76" s="9"/>
      <c r="AG76" s="9"/>
      <c r="AH76" s="9"/>
      <c r="AI76" s="9"/>
      <c r="AJ76" s="11"/>
      <c r="AK76" s="9"/>
      <c r="AL76" s="38"/>
      <c r="AM76" s="38"/>
      <c r="AN76" s="38"/>
      <c r="AO76" s="38"/>
      <c r="AP76" s="38"/>
      <c r="AQ76" s="38"/>
      <c r="AR76" s="38"/>
      <c r="AS76" s="38"/>
      <c r="AT76" s="38"/>
      <c r="AU76" s="11"/>
    </row>
    <row r="77" spans="1:47" ht="20.45" customHeight="1">
      <c r="A77" s="7" t="s">
        <v>113</v>
      </c>
      <c r="B77" s="58" t="s">
        <v>29</v>
      </c>
      <c r="C77" s="59"/>
      <c r="E77" s="27"/>
      <c r="F77" s="27"/>
      <c r="H77" s="58"/>
      <c r="J77" s="27"/>
      <c r="K77" s="22"/>
      <c r="L77" s="58"/>
      <c r="M77" s="2"/>
      <c r="N77" s="57"/>
      <c r="O77" s="62" t="s">
        <v>114</v>
      </c>
      <c r="P77" s="63" t="s">
        <v>115</v>
      </c>
      <c r="Q77" s="9"/>
      <c r="R77" s="12"/>
      <c r="S77" s="12"/>
      <c r="T77" s="12"/>
      <c r="U77" s="87"/>
      <c r="V77" s="12"/>
      <c r="Y77" s="11"/>
      <c r="Z77" s="62" t="s">
        <v>114</v>
      </c>
      <c r="AA77" s="63" t="s">
        <v>115</v>
      </c>
      <c r="AB77" s="9"/>
      <c r="AC77" s="12"/>
      <c r="AD77" s="12"/>
      <c r="AE77" s="12"/>
      <c r="AF77" s="87"/>
      <c r="AG77" s="12"/>
      <c r="AJ77" s="11"/>
      <c r="AL77" s="38"/>
      <c r="AM77" s="38"/>
      <c r="AN77" s="38"/>
      <c r="AO77" s="38"/>
      <c r="AP77" s="38"/>
      <c r="AQ77" s="38"/>
      <c r="AR77" s="38"/>
      <c r="AS77" s="38"/>
      <c r="AT77" s="38"/>
      <c r="AU77" s="11"/>
    </row>
    <row r="78" spans="1:47" ht="20.45" customHeight="1">
      <c r="A78" s="9"/>
      <c r="B78" s="59" t="s">
        <v>42</v>
      </c>
      <c r="C78" s="17" t="s">
        <v>78</v>
      </c>
      <c r="D78" s="8" t="s">
        <v>43</v>
      </c>
      <c r="E78" s="27">
        <v>1</v>
      </c>
      <c r="F78" s="27"/>
      <c r="G78" s="22">
        <f>G153</f>
        <v>78943790</v>
      </c>
      <c r="H78" s="84"/>
      <c r="J78" s="27"/>
      <c r="K78" s="22"/>
      <c r="L78" s="84"/>
      <c r="M78" s="2"/>
      <c r="N78" s="57"/>
      <c r="O78" s="38"/>
      <c r="P78" s="63"/>
      <c r="Q78" s="9"/>
      <c r="R78" s="12"/>
      <c r="S78" s="12"/>
      <c r="T78" s="12"/>
      <c r="U78" s="87"/>
      <c r="V78" s="12"/>
      <c r="Y78" s="11"/>
      <c r="Z78" s="38"/>
      <c r="AA78" s="63"/>
      <c r="AB78" s="9"/>
      <c r="AC78" s="12"/>
      <c r="AD78" s="12"/>
      <c r="AE78" s="12"/>
      <c r="AF78" s="87"/>
      <c r="AG78" s="12"/>
      <c r="AJ78" s="11"/>
      <c r="AL78" s="38"/>
      <c r="AM78" s="38"/>
      <c r="AN78" s="38"/>
      <c r="AO78" s="38"/>
      <c r="AP78" s="38"/>
      <c r="AQ78" s="38"/>
      <c r="AR78" s="38"/>
      <c r="AS78" s="38"/>
      <c r="AT78" s="38"/>
      <c r="AU78" s="11"/>
    </row>
    <row r="79" spans="1:47" ht="20.45" customHeight="1" thickBot="1">
      <c r="A79" s="9"/>
      <c r="B79" s="59" t="s">
        <v>44</v>
      </c>
      <c r="C79" s="17" t="s">
        <v>78</v>
      </c>
      <c r="D79" s="8" t="s">
        <v>43</v>
      </c>
      <c r="E79" s="27">
        <v>1</v>
      </c>
      <c r="F79" s="27"/>
      <c r="G79" s="22">
        <f>G154</f>
        <v>201106</v>
      </c>
      <c r="H79" s="84"/>
      <c r="J79" s="27"/>
      <c r="K79" s="22"/>
      <c r="L79" s="84"/>
      <c r="M79" s="2"/>
      <c r="N79" s="57"/>
      <c r="O79" s="38"/>
      <c r="P79" s="38"/>
      <c r="Q79" s="9"/>
      <c r="R79" s="12" t="s">
        <v>116</v>
      </c>
      <c r="S79" s="67">
        <f>'経費（一括）建築'!G150</f>
        <v>1050270269</v>
      </c>
      <c r="T79" s="12"/>
      <c r="U79" s="87"/>
      <c r="V79" s="12"/>
      <c r="Y79" s="11"/>
      <c r="Z79" s="38"/>
      <c r="AA79" s="38"/>
      <c r="AB79" s="9"/>
      <c r="AC79" s="12" t="s">
        <v>116</v>
      </c>
      <c r="AD79" s="67">
        <f>'経費（一括）建築'!K150</f>
        <v>0</v>
      </c>
      <c r="AE79" s="12"/>
      <c r="AF79" s="87"/>
      <c r="AG79" s="12"/>
      <c r="AJ79" s="11"/>
      <c r="AL79" s="38"/>
      <c r="AM79" s="8"/>
      <c r="AN79" s="12"/>
      <c r="AO79" s="12"/>
      <c r="AP79" s="12"/>
      <c r="AQ79" s="87"/>
      <c r="AR79" s="12"/>
      <c r="AU79" s="11"/>
    </row>
    <row r="80" spans="1:47" ht="20.45" customHeight="1" thickBot="1">
      <c r="A80" s="9"/>
      <c r="B80" s="59" t="s">
        <v>45</v>
      </c>
      <c r="C80" s="17" t="s">
        <v>78</v>
      </c>
      <c r="D80" s="8" t="s">
        <v>43</v>
      </c>
      <c r="E80" s="27">
        <v>1</v>
      </c>
      <c r="F80" s="27"/>
      <c r="G80" s="22">
        <f>G155</f>
        <v>763743</v>
      </c>
      <c r="H80" s="84"/>
      <c r="J80" s="27"/>
      <c r="K80" s="22"/>
      <c r="L80" s="84"/>
      <c r="M80" s="2"/>
      <c r="N80" s="57"/>
      <c r="O80" s="38"/>
      <c r="P80" s="63" t="s">
        <v>117</v>
      </c>
      <c r="Q80" s="9"/>
      <c r="R80" s="68" t="s">
        <v>118</v>
      </c>
      <c r="S80" s="68" t="s">
        <v>119</v>
      </c>
      <c r="T80" s="68" t="s">
        <v>120</v>
      </c>
      <c r="U80" s="69" t="s">
        <v>64</v>
      </c>
      <c r="V80" s="68" t="s">
        <v>65</v>
      </c>
      <c r="W80" s="70" t="s">
        <v>66</v>
      </c>
      <c r="X80" s="71" t="s">
        <v>67</v>
      </c>
      <c r="Y80" s="65"/>
      <c r="Z80" s="38"/>
      <c r="AA80" s="63" t="s">
        <v>117</v>
      </c>
      <c r="AB80" s="9"/>
      <c r="AC80" s="68" t="s">
        <v>118</v>
      </c>
      <c r="AD80" s="68" t="s">
        <v>119</v>
      </c>
      <c r="AE80" s="68" t="s">
        <v>120</v>
      </c>
      <c r="AF80" s="69" t="s">
        <v>64</v>
      </c>
      <c r="AG80" s="68" t="s">
        <v>65</v>
      </c>
      <c r="AH80" s="70" t="s">
        <v>66</v>
      </c>
      <c r="AI80" s="71" t="s">
        <v>67</v>
      </c>
      <c r="AJ80" s="65"/>
      <c r="AK80" s="12"/>
      <c r="AL80" s="38" t="s">
        <v>121</v>
      </c>
      <c r="AM80" s="8"/>
      <c r="AN80" s="68" t="s">
        <v>118</v>
      </c>
      <c r="AO80" s="68" t="s">
        <v>119</v>
      </c>
      <c r="AP80" s="68" t="s">
        <v>122</v>
      </c>
      <c r="AQ80" s="69" t="s">
        <v>64</v>
      </c>
      <c r="AR80" s="68" t="s">
        <v>65</v>
      </c>
      <c r="AS80" s="70" t="s">
        <v>66</v>
      </c>
      <c r="AT80" s="71" t="s">
        <v>67</v>
      </c>
      <c r="AU80" s="65"/>
    </row>
    <row r="81" spans="1:47" ht="20.45" customHeight="1" thickTop="1" thickBot="1">
      <c r="A81" s="9"/>
      <c r="B81" s="59" t="s">
        <v>46</v>
      </c>
      <c r="C81" s="17" t="s">
        <v>82</v>
      </c>
      <c r="D81" s="8" t="s">
        <v>43</v>
      </c>
      <c r="E81" s="27">
        <v>1</v>
      </c>
      <c r="F81" s="27"/>
      <c r="G81" s="22">
        <f>G189</f>
        <v>24222469</v>
      </c>
      <c r="H81" s="84"/>
      <c r="J81" s="27"/>
      <c r="K81" s="22"/>
      <c r="L81" s="84"/>
      <c r="M81" s="2"/>
      <c r="N81" s="57"/>
      <c r="O81" s="38"/>
      <c r="P81" s="72">
        <f>IF(R81="","",IF(S81&lt;=10000,X81/100,X82/100))</f>
        <v>7.8200000000000006E-2</v>
      </c>
      <c r="Q81" s="9"/>
      <c r="R81" s="73">
        <f>ROUND(151.08*S81^-0.3396*U81^0.586,2)</f>
        <v>7.82</v>
      </c>
      <c r="S81" s="74">
        <f>IF(S79="","",IF(S79&lt;=10000000,10000,T81))</f>
        <v>1050270</v>
      </c>
      <c r="T81" s="75">
        <f>IF(S79="","",IF(S79&gt;999999,ROUND(S79/1000,0)))</f>
        <v>1050270</v>
      </c>
      <c r="U81" s="76">
        <f>$P$7</f>
        <v>19.7</v>
      </c>
      <c r="V81" s="93">
        <v>10.01</v>
      </c>
      <c r="W81" s="78">
        <v>20.13</v>
      </c>
      <c r="X81" s="79">
        <f>IF(R81="","",IF(R81&lt;=V81,V81,IF(R81&gt;W81,W81,R81)))</f>
        <v>10.01</v>
      </c>
      <c r="Y81" s="65" t="s">
        <v>72</v>
      </c>
      <c r="Z81" s="38"/>
      <c r="AA81" s="72">
        <f>IF(AC81="","",IF(AD81&lt;=10000,AI81/100,AI82/100))</f>
        <v>0.10009999999999999</v>
      </c>
      <c r="AB81" s="9"/>
      <c r="AC81" s="73">
        <f>ROUND(151.08*AD81^-0.3396*AF81^0.586,2)</f>
        <v>0</v>
      </c>
      <c r="AD81" s="74">
        <f>IF(AD79="","",IF(AD79&lt;=10000000,10000,AE81))</f>
        <v>10000</v>
      </c>
      <c r="AE81" s="75" t="b">
        <f>IF(AD79="","",IF(AD79&gt;999999,ROUND(AD79/1000,0)))</f>
        <v>0</v>
      </c>
      <c r="AF81" s="76">
        <f>$Q$19</f>
        <v>0</v>
      </c>
      <c r="AG81" s="93">
        <v>10.01</v>
      </c>
      <c r="AH81" s="78">
        <v>20.13</v>
      </c>
      <c r="AI81" s="79">
        <f>IF(AC81="","",IF(AC81&lt;=AG81,AG81,IF(AC81&gt;AH81,AH81,AC81)))</f>
        <v>10.01</v>
      </c>
      <c r="AJ81" s="65" t="s">
        <v>72</v>
      </c>
      <c r="AK81" s="12"/>
      <c r="AL81" s="72">
        <f>IF(AN81="","",IF(AO81&lt;=5000,AT81/100,AT82/100))</f>
        <v>6.8900000000000003E-2</v>
      </c>
      <c r="AM81" s="8"/>
      <c r="AN81" s="73">
        <f>ROUND(356.2*AO81^-0.4085*AQ81^0.5766,2)</f>
        <v>6.89</v>
      </c>
      <c r="AO81" s="74">
        <f>IF(S79="","",IF(S79&lt;=5000000,5000,AP81))</f>
        <v>1050270</v>
      </c>
      <c r="AP81" s="75">
        <f>IF(S79="","",IF(S79&gt;49999,ROUND(S79/1000,0)))</f>
        <v>1050270</v>
      </c>
      <c r="AQ81" s="76">
        <f>U81</f>
        <v>19.7</v>
      </c>
      <c r="AR81" s="93">
        <v>12.7</v>
      </c>
      <c r="AS81" s="78">
        <v>26.86</v>
      </c>
      <c r="AT81" s="79">
        <f>IF(AN81="","",IF(AN81&lt;=AR81,AR81,IF(AN81&gt;AS81,AS81,AN81)))</f>
        <v>12.7</v>
      </c>
      <c r="AU81" s="65" t="s">
        <v>73</v>
      </c>
    </row>
    <row r="82" spans="1:47" ht="20.45" customHeight="1" thickTop="1" thickBot="1">
      <c r="A82" s="9"/>
      <c r="B82" s="59"/>
      <c r="E82" s="27"/>
      <c r="F82" s="27"/>
      <c r="H82" s="84"/>
      <c r="J82" s="27"/>
      <c r="K82" s="22"/>
      <c r="L82" s="84"/>
      <c r="M82" s="2"/>
      <c r="N82" s="57"/>
      <c r="O82" s="38"/>
      <c r="P82" s="38"/>
      <c r="Q82" s="9"/>
      <c r="R82" s="80"/>
      <c r="S82" s="80"/>
      <c r="T82" s="80"/>
      <c r="U82" s="81"/>
      <c r="V82" s="82">
        <f>ROUND(37.76*(POWER(S79/1000,-0.1442)),2)</f>
        <v>5.1100000000000003</v>
      </c>
      <c r="W82" s="83">
        <f>ROUND(75.97*(POWER(S79/1000,-0.1442)),2)</f>
        <v>10.29</v>
      </c>
      <c r="X82" s="79">
        <f>IF(R81="","",IF(R81&lt;=V82,V82,IF(R81&gt;W82,W82,R81)))</f>
        <v>7.82</v>
      </c>
      <c r="Y82" s="65" t="s">
        <v>75</v>
      </c>
      <c r="Z82" s="38"/>
      <c r="AA82" s="38"/>
      <c r="AB82" s="9"/>
      <c r="AC82" s="80"/>
      <c r="AD82" s="80"/>
      <c r="AE82" s="80"/>
      <c r="AF82" s="81"/>
      <c r="AG82" s="82" t="e">
        <f>ROUND(37.76*(POWER(AD79/1000,-0.1442)),2)</f>
        <v>#DIV/0!</v>
      </c>
      <c r="AH82" s="83" t="e">
        <f>ROUND(75.97*(POWER(AD79/1000,-0.1442)),2)</f>
        <v>#DIV/0!</v>
      </c>
      <c r="AI82" s="79" t="e">
        <f>IF(AC81="","",IF(AC81&lt;=AG82,AG82,IF(AC81&gt;AH82,AH82,AC81)))</f>
        <v>#DIV/0!</v>
      </c>
      <c r="AJ82" s="65" t="s">
        <v>75</v>
      </c>
      <c r="AK82" s="12"/>
      <c r="AL82" s="63"/>
      <c r="AN82" s="80"/>
      <c r="AO82" s="80"/>
      <c r="AP82" s="80"/>
      <c r="AQ82" s="81"/>
      <c r="AR82" s="82">
        <f>ROUND(87.29*(POWER(S79/1000,-0.2263)),2)</f>
        <v>3.79</v>
      </c>
      <c r="AS82" s="83">
        <f>ROUND(184.58*(POWER(S79/1000,-0.2263)),2)</f>
        <v>8.01</v>
      </c>
      <c r="AT82" s="79">
        <f>IF(AN81="","",IF(AN81&lt;=AR82,AR82,IF(AN81&gt;AS82,AS82,AN81)))</f>
        <v>6.89</v>
      </c>
      <c r="AU82" s="65" t="s">
        <v>76</v>
      </c>
    </row>
    <row r="83" spans="1:47" ht="20.45" customHeight="1">
      <c r="A83" s="9"/>
      <c r="B83" s="59" t="s">
        <v>47</v>
      </c>
      <c r="C83" s="17" t="s">
        <v>87</v>
      </c>
      <c r="D83" s="8" t="s">
        <v>43</v>
      </c>
      <c r="E83" s="27">
        <v>1</v>
      </c>
      <c r="F83" s="27"/>
      <c r="G83" s="22">
        <f>G213</f>
        <v>0</v>
      </c>
      <c r="H83" s="84"/>
      <c r="J83" s="27"/>
      <c r="K83" s="22"/>
      <c r="L83" s="84"/>
      <c r="M83" s="2"/>
      <c r="N83" s="57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L83" s="38"/>
      <c r="AM83" s="38"/>
      <c r="AN83" s="38"/>
      <c r="AO83" s="38"/>
      <c r="AP83" s="38"/>
      <c r="AQ83" s="38"/>
      <c r="AR83" s="38"/>
      <c r="AS83" s="38"/>
      <c r="AT83" s="38"/>
      <c r="AU83" s="11"/>
    </row>
    <row r="84" spans="1:47" ht="20.45" customHeight="1" thickBot="1">
      <c r="A84" s="9"/>
      <c r="B84" s="59"/>
      <c r="E84" s="27"/>
      <c r="F84" s="27"/>
      <c r="H84" s="84"/>
      <c r="J84" s="27"/>
      <c r="K84" s="22"/>
      <c r="L84" s="84"/>
      <c r="M84" s="2"/>
      <c r="N84" s="57"/>
      <c r="O84" s="38"/>
      <c r="P84" s="38"/>
      <c r="Q84" s="9"/>
      <c r="R84" s="12" t="s">
        <v>116</v>
      </c>
      <c r="S84" s="67">
        <f>'経費（一括）建築'!G186</f>
        <v>168211595</v>
      </c>
      <c r="T84" s="12"/>
      <c r="U84" s="87"/>
      <c r="V84" s="12"/>
      <c r="Y84" s="11"/>
      <c r="Z84" s="38"/>
      <c r="AA84" s="38"/>
      <c r="AB84" s="9"/>
      <c r="AC84" s="12" t="s">
        <v>116</v>
      </c>
      <c r="AD84" s="67">
        <f>'経費（一括）建築'!K186</f>
        <v>0</v>
      </c>
      <c r="AE84" s="12"/>
      <c r="AF84" s="87"/>
      <c r="AG84" s="12"/>
      <c r="AJ84" s="11"/>
      <c r="AL84" s="38"/>
      <c r="AM84" s="38"/>
      <c r="AN84" s="38"/>
      <c r="AO84" s="38"/>
      <c r="AP84" s="38"/>
      <c r="AQ84" s="38"/>
      <c r="AR84" s="38"/>
      <c r="AS84" s="38"/>
      <c r="AT84" s="38"/>
      <c r="AU84" s="11"/>
    </row>
    <row r="85" spans="1:47" ht="20.45" customHeight="1" thickBot="1">
      <c r="A85" s="9"/>
      <c r="B85" s="58" t="s">
        <v>48</v>
      </c>
      <c r="C85" s="17" t="s">
        <v>123</v>
      </c>
      <c r="D85" s="8" t="s">
        <v>43</v>
      </c>
      <c r="E85" s="27">
        <v>1</v>
      </c>
      <c r="F85" s="27"/>
      <c r="G85" s="22">
        <f ca="1">G239</f>
        <v>679819</v>
      </c>
      <c r="H85" s="17"/>
      <c r="J85" s="27"/>
      <c r="K85" s="22"/>
      <c r="L85" s="17"/>
      <c r="M85" s="2"/>
      <c r="N85" s="57"/>
      <c r="O85" s="38"/>
      <c r="P85" s="63" t="s">
        <v>83</v>
      </c>
      <c r="Q85" s="9"/>
      <c r="R85" s="68" t="s">
        <v>118</v>
      </c>
      <c r="S85" s="68" t="s">
        <v>119</v>
      </c>
      <c r="T85" s="68" t="s">
        <v>122</v>
      </c>
      <c r="U85" s="69" t="s">
        <v>64</v>
      </c>
      <c r="V85" s="68" t="s">
        <v>65</v>
      </c>
      <c r="W85" s="70" t="s">
        <v>66</v>
      </c>
      <c r="X85" s="71" t="s">
        <v>67</v>
      </c>
      <c r="Y85" s="65"/>
      <c r="Z85" s="38"/>
      <c r="AA85" s="63" t="s">
        <v>83</v>
      </c>
      <c r="AB85" s="9"/>
      <c r="AC85" s="68" t="s">
        <v>118</v>
      </c>
      <c r="AD85" s="68" t="s">
        <v>119</v>
      </c>
      <c r="AE85" s="68" t="s">
        <v>122</v>
      </c>
      <c r="AF85" s="69" t="s">
        <v>64</v>
      </c>
      <c r="AG85" s="68" t="s">
        <v>65</v>
      </c>
      <c r="AH85" s="70" t="s">
        <v>66</v>
      </c>
      <c r="AI85" s="71" t="s">
        <v>67</v>
      </c>
      <c r="AJ85" s="65"/>
      <c r="AK85" s="12"/>
      <c r="AL85" s="63" t="s">
        <v>124</v>
      </c>
      <c r="AN85" s="68" t="s">
        <v>118</v>
      </c>
      <c r="AO85" s="68" t="s">
        <v>119</v>
      </c>
      <c r="AP85" s="68" t="s">
        <v>125</v>
      </c>
      <c r="AQ85" s="69" t="s">
        <v>64</v>
      </c>
      <c r="AR85" s="68" t="s">
        <v>65</v>
      </c>
      <c r="AS85" s="70" t="s">
        <v>66</v>
      </c>
      <c r="AT85" s="71" t="s">
        <v>67</v>
      </c>
      <c r="AU85" s="65"/>
    </row>
    <row r="86" spans="1:47" ht="20.45" customHeight="1" thickTop="1" thickBot="1">
      <c r="A86" s="9"/>
      <c r="B86" s="59"/>
      <c r="E86" s="27"/>
      <c r="F86" s="27"/>
      <c r="H86" s="84"/>
      <c r="J86" s="27"/>
      <c r="K86" s="22"/>
      <c r="L86" s="84"/>
      <c r="M86" s="2"/>
      <c r="N86" s="57"/>
      <c r="O86" s="38"/>
      <c r="P86" s="72">
        <f>IF(R86="","",IF(S86&lt;=5000,X86/100,X87/100))</f>
        <v>0.14399999999999999</v>
      </c>
      <c r="Q86" s="9"/>
      <c r="R86" s="73">
        <f>ROUND(351.48*S86^-0.3528*U86^0.3524,2)</f>
        <v>14.4</v>
      </c>
      <c r="S86" s="74">
        <f>IF(S84="","",IF(S84&lt;=5000000,5000,T86))</f>
        <v>168212</v>
      </c>
      <c r="T86" s="75">
        <f>IF(S84="","",IF(S84&gt;49999,ROUND(S84/1000,0)))</f>
        <v>168212</v>
      </c>
      <c r="U86" s="76">
        <f>U58</f>
        <v>19.7</v>
      </c>
      <c r="V86" s="93">
        <v>22.91</v>
      </c>
      <c r="W86" s="78">
        <v>38.6</v>
      </c>
      <c r="X86" s="79">
        <f>IF(R86="","",IF(R86&lt;=V86,V86,IF(R86&gt;W86,W86,R86)))</f>
        <v>22.91</v>
      </c>
      <c r="Y86" s="65" t="s">
        <v>73</v>
      </c>
      <c r="Z86" s="38"/>
      <c r="AA86" s="72">
        <f>IF(AC86="","",IF(AD86&lt;=5000,AI86/100,AI87/100))</f>
        <v>0.2291</v>
      </c>
      <c r="AB86" s="9"/>
      <c r="AC86" s="73">
        <f>ROUND(351.48*AD86^-0.3528*AF86^0.3524,2)</f>
        <v>0</v>
      </c>
      <c r="AD86" s="74">
        <f>IF(AD84="","",IF(AD84&lt;=5000000,5000,AE86))</f>
        <v>5000</v>
      </c>
      <c r="AE86" s="75" t="b">
        <f>IF(AD84="","",IF(AD84&gt;49999,ROUND(AD84/1000,0)))</f>
        <v>0</v>
      </c>
      <c r="AF86" s="76">
        <f>AF58</f>
        <v>0</v>
      </c>
      <c r="AG86" s="93">
        <v>22.91</v>
      </c>
      <c r="AH86" s="78">
        <v>38.6</v>
      </c>
      <c r="AI86" s="79">
        <f>IF(AC86="","",IF(AC86&lt;=AG86,AG86,IF(AC86&gt;AH86,AH86,AC86)))</f>
        <v>22.91</v>
      </c>
      <c r="AJ86" s="65" t="s">
        <v>73</v>
      </c>
      <c r="AK86" s="12"/>
      <c r="AL86" s="72">
        <f>IF(AN86="","",IF(AO86&lt;=5000,AT86/100,AT87/100))</f>
        <v>0.15409999999999999</v>
      </c>
      <c r="AN86" s="73">
        <f>ROUND(658.42*AO86^-0.4896*AQ86^0.7247,2)</f>
        <v>15.78</v>
      </c>
      <c r="AO86" s="74">
        <f>IF(S84="","",IF(S84&lt;=3000000,3000,AP86))</f>
        <v>168212</v>
      </c>
      <c r="AP86" s="75">
        <f>IF(S84="","",IF(S84&gt;29999,ROUND(S84/1000,0)))</f>
        <v>168212</v>
      </c>
      <c r="AQ86" s="76">
        <f>AQ58</f>
        <v>19.7</v>
      </c>
      <c r="AR86" s="93">
        <v>17.670000000000002</v>
      </c>
      <c r="AS86" s="78">
        <v>50.37</v>
      </c>
      <c r="AT86" s="79">
        <f>IF(AN86="","",IF(AN86&lt;=AR86,AR86,IF(AN86&gt;AS86,AS86,AN86)))</f>
        <v>17.670000000000002</v>
      </c>
      <c r="AU86" s="65" t="s">
        <v>73</v>
      </c>
    </row>
    <row r="87" spans="1:47" ht="20.45" customHeight="1" thickTop="1" thickBot="1">
      <c r="A87" s="9"/>
      <c r="B87" s="8" t="s">
        <v>126</v>
      </c>
      <c r="E87" s="27"/>
      <c r="F87" s="27"/>
      <c r="G87" s="22">
        <f ca="1">SUM(G78:G85)</f>
        <v>104810927</v>
      </c>
      <c r="H87" s="17"/>
      <c r="J87" s="27"/>
      <c r="K87" s="22"/>
      <c r="L87" s="17"/>
      <c r="M87" s="2"/>
      <c r="N87" s="57"/>
      <c r="O87" s="38"/>
      <c r="P87" s="9"/>
      <c r="Q87" s="9"/>
      <c r="R87" s="80"/>
      <c r="S87" s="80"/>
      <c r="T87" s="80"/>
      <c r="U87" s="81"/>
      <c r="V87" s="82">
        <f>ROUND(156.07*(POWER(S84/1000,-0.2253)),2)</f>
        <v>10.37</v>
      </c>
      <c r="W87" s="83">
        <f>ROUND(263.03*(POWER(S84/1000,-0.2253)),2)</f>
        <v>17.48</v>
      </c>
      <c r="X87" s="79">
        <f>IF(R86="","",IF(R86&lt;=V87,V87,IF(R86&gt;W87,W87,R86)))</f>
        <v>14.4</v>
      </c>
      <c r="Y87" s="65" t="s">
        <v>76</v>
      </c>
      <c r="Z87" s="38"/>
      <c r="AA87" s="9"/>
      <c r="AB87" s="9"/>
      <c r="AC87" s="80"/>
      <c r="AD87" s="80"/>
      <c r="AE87" s="80"/>
      <c r="AF87" s="81"/>
      <c r="AG87" s="82" t="e">
        <f>ROUND(156.07*(POWER(AD84/1000,-0.2253)),2)</f>
        <v>#DIV/0!</v>
      </c>
      <c r="AH87" s="83" t="e">
        <f>ROUND(263.03*(POWER(AD84/1000,-0.2253)),2)</f>
        <v>#DIV/0!</v>
      </c>
      <c r="AI87" s="79" t="e">
        <f>IF(AC86="","",IF(AC86&lt;=AG87,AG87,IF(AC86&gt;AH87,AH87,AC86)))</f>
        <v>#DIV/0!</v>
      </c>
      <c r="AJ87" s="65" t="s">
        <v>76</v>
      </c>
      <c r="AK87" s="12"/>
      <c r="AN87" s="80"/>
      <c r="AO87" s="80"/>
      <c r="AP87" s="80"/>
      <c r="AQ87" s="81"/>
      <c r="AR87" s="82">
        <f>ROUND(186.18*(POWER(S84/1000,-0.2941)),2)</f>
        <v>5.41</v>
      </c>
      <c r="AS87" s="83">
        <f>ROUND(530.68*(POWER(S84/1000,-0.2941)),2)</f>
        <v>15.41</v>
      </c>
      <c r="AT87" s="79">
        <f>IF(AN86="","",IF(AN86&lt;=AR87,AR87,IF(AN86&gt;AS87,AS87,AN86)))</f>
        <v>15.41</v>
      </c>
      <c r="AU87" s="65" t="s">
        <v>76</v>
      </c>
    </row>
    <row r="88" spans="1:47" ht="20.45" customHeight="1">
      <c r="A88" s="9"/>
      <c r="B88" s="58"/>
      <c r="E88" s="27"/>
      <c r="F88" s="27"/>
      <c r="H88" s="17"/>
      <c r="J88" s="27"/>
      <c r="K88" s="22"/>
      <c r="L88" s="17"/>
      <c r="M88" s="2"/>
      <c r="N88" s="57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12"/>
      <c r="AL88" s="38"/>
      <c r="AM88" s="38"/>
      <c r="AN88" s="38"/>
      <c r="AO88" s="38"/>
      <c r="AP88" s="38"/>
      <c r="AQ88" s="38"/>
      <c r="AR88" s="38"/>
      <c r="AS88" s="38"/>
      <c r="AT88" s="38"/>
      <c r="AU88" s="65"/>
    </row>
    <row r="89" spans="1:47" ht="20.45" customHeight="1" thickBot="1">
      <c r="A89" s="9"/>
      <c r="B89" s="8" t="s">
        <v>127</v>
      </c>
      <c r="D89" s="8" t="s">
        <v>43</v>
      </c>
      <c r="E89" s="27">
        <v>1</v>
      </c>
      <c r="F89" s="27"/>
      <c r="G89" s="22">
        <f ca="1">G66+G87</f>
        <v>1350128631</v>
      </c>
      <c r="H89" s="17"/>
      <c r="J89" s="27"/>
      <c r="K89" s="22"/>
      <c r="L89" s="17"/>
      <c r="M89" s="2"/>
      <c r="N89" s="57"/>
      <c r="O89" s="38"/>
      <c r="P89" s="63"/>
      <c r="Q89" s="9"/>
      <c r="R89" s="38" t="s">
        <v>116</v>
      </c>
      <c r="S89" s="67">
        <f>'経費（一括）建築'!G210</f>
        <v>0</v>
      </c>
      <c r="T89" s="12"/>
      <c r="U89" s="87"/>
      <c r="V89" s="12"/>
      <c r="Y89" s="11"/>
      <c r="Z89" s="38"/>
      <c r="AA89" s="63"/>
      <c r="AB89" s="9"/>
      <c r="AC89" s="38" t="s">
        <v>116</v>
      </c>
      <c r="AD89" s="67">
        <f>'経費（一括）建築'!K210</f>
        <v>0</v>
      </c>
      <c r="AE89" s="12"/>
      <c r="AF89" s="87"/>
      <c r="AG89" s="12"/>
      <c r="AJ89" s="11"/>
      <c r="AN89" s="38"/>
      <c r="AO89" s="12"/>
      <c r="AP89" s="12"/>
      <c r="AQ89" s="87"/>
      <c r="AR89" s="12"/>
      <c r="AU89" s="11"/>
    </row>
    <row r="90" spans="1:47" ht="20.45" customHeight="1" thickBot="1">
      <c r="A90" s="9"/>
      <c r="B90" s="8"/>
      <c r="E90" s="27"/>
      <c r="F90" s="27"/>
      <c r="H90" s="94"/>
      <c r="J90" s="27"/>
      <c r="K90" s="22"/>
      <c r="L90" s="94"/>
      <c r="M90" s="2"/>
      <c r="N90" s="57"/>
      <c r="O90" s="38"/>
      <c r="P90" s="12" t="s">
        <v>128</v>
      </c>
      <c r="Q90" s="9"/>
      <c r="R90" s="68" t="s">
        <v>118</v>
      </c>
      <c r="S90" s="68" t="s">
        <v>119</v>
      </c>
      <c r="T90" s="68" t="s">
        <v>122</v>
      </c>
      <c r="U90" s="69" t="s">
        <v>64</v>
      </c>
      <c r="V90" s="68" t="s">
        <v>65</v>
      </c>
      <c r="W90" s="70" t="s">
        <v>66</v>
      </c>
      <c r="X90" s="71" t="s">
        <v>67</v>
      </c>
      <c r="Y90" s="65"/>
      <c r="Z90" s="38"/>
      <c r="AA90" s="12" t="s">
        <v>128</v>
      </c>
      <c r="AB90" s="9"/>
      <c r="AC90" s="68" t="s">
        <v>118</v>
      </c>
      <c r="AD90" s="68" t="s">
        <v>119</v>
      </c>
      <c r="AE90" s="68" t="s">
        <v>122</v>
      </c>
      <c r="AF90" s="69" t="s">
        <v>64</v>
      </c>
      <c r="AG90" s="68" t="s">
        <v>65</v>
      </c>
      <c r="AH90" s="70" t="s">
        <v>66</v>
      </c>
      <c r="AI90" s="71" t="s">
        <v>67</v>
      </c>
      <c r="AJ90" s="65"/>
      <c r="AK90" s="12"/>
      <c r="AL90" s="12" t="s">
        <v>129</v>
      </c>
      <c r="AN90" s="68" t="s">
        <v>118</v>
      </c>
      <c r="AO90" s="68" t="s">
        <v>119</v>
      </c>
      <c r="AP90" s="68" t="s">
        <v>125</v>
      </c>
      <c r="AQ90" s="69" t="s">
        <v>64</v>
      </c>
      <c r="AR90" s="68" t="s">
        <v>65</v>
      </c>
      <c r="AS90" s="70" t="s">
        <v>66</v>
      </c>
      <c r="AT90" s="71" t="s">
        <v>67</v>
      </c>
      <c r="AU90" s="65"/>
    </row>
    <row r="91" spans="1:47" ht="20.45" customHeight="1" thickTop="1" thickBot="1">
      <c r="A91" s="9"/>
      <c r="B91" s="8"/>
      <c r="E91" s="27"/>
      <c r="F91" s="27"/>
      <c r="H91" s="17"/>
      <c r="J91" s="27"/>
      <c r="K91" s="22"/>
      <c r="L91" s="17"/>
      <c r="M91" s="2"/>
      <c r="N91" s="57"/>
      <c r="O91" s="38"/>
      <c r="P91" s="72">
        <f>IF(R91="","",IF(S91&lt;=5000,X91/100,X92/100))</f>
        <v>0.31230000000000002</v>
      </c>
      <c r="Q91" s="9"/>
      <c r="R91" s="73">
        <f>ROUND(152.72*S91^-0.3085*U91^0.4222,2)</f>
        <v>38.840000000000003</v>
      </c>
      <c r="S91" s="74">
        <f>IF(S89="","",IF(S89&lt;=5000000,5000,T91))</f>
        <v>5000</v>
      </c>
      <c r="T91" s="75" t="b">
        <f>IF(S89="","",IF(S89&gt;49999,ROUND(S89/1000,0)))</f>
        <v>0</v>
      </c>
      <c r="U91" s="76">
        <f>U63</f>
        <v>19.7</v>
      </c>
      <c r="V91" s="93">
        <v>17.14</v>
      </c>
      <c r="W91" s="78">
        <v>31.23</v>
      </c>
      <c r="X91" s="79">
        <f>IF(R91="","",IF(R91&lt;=V91,V91,IF(R91&gt;W91,W91,R91)))</f>
        <v>31.23</v>
      </c>
      <c r="Y91" s="65" t="s">
        <v>73</v>
      </c>
      <c r="Z91" s="38"/>
      <c r="AA91" s="72">
        <f>IF(AC91="","",IF(AD91&lt;=5000,AI91/100,AI92/100))</f>
        <v>0.1714</v>
      </c>
      <c r="AB91" s="9"/>
      <c r="AC91" s="73">
        <f>ROUND(152.72*AD91^-0.3085*AF91^0.4222,2)</f>
        <v>0</v>
      </c>
      <c r="AD91" s="74">
        <f>IF(AD89="","",IF(AD89&lt;=5000000,5000,AE91))</f>
        <v>5000</v>
      </c>
      <c r="AE91" s="75" t="b">
        <f>IF(AD89="","",IF(AD89&gt;49999,ROUND(AD89/1000,0)))</f>
        <v>0</v>
      </c>
      <c r="AF91" s="76">
        <f>AF63</f>
        <v>0</v>
      </c>
      <c r="AG91" s="93">
        <v>17.14</v>
      </c>
      <c r="AH91" s="78">
        <v>31.23</v>
      </c>
      <c r="AI91" s="79">
        <f>IF(AC91="","",IF(AC91&lt;=AG91,AG91,IF(AC91&gt;AH91,AH91,AC91)))</f>
        <v>17.14</v>
      </c>
      <c r="AJ91" s="65" t="s">
        <v>73</v>
      </c>
      <c r="AK91" s="12"/>
      <c r="AL91" s="72">
        <f>IF(AN91="","",IF(AO91&lt;=3000,AT91/100,AT92/100))</f>
        <v>0.1525</v>
      </c>
      <c r="AN91" s="73">
        <f>ROUND(825.85*AO91^-0.5122*AQ91^0.6648,2)</f>
        <v>0</v>
      </c>
      <c r="AO91" s="74">
        <f>IF(S89="","",IF(S89&lt;=3000000,3000,AP91))</f>
        <v>3000</v>
      </c>
      <c r="AP91" s="75" t="b">
        <f>IF(S89="","",IF(S89&gt;29999,ROUND(S89/1000,0)))</f>
        <v>0</v>
      </c>
      <c r="AQ91" s="76">
        <f>AQ63</f>
        <v>0</v>
      </c>
      <c r="AR91" s="93">
        <v>15.25</v>
      </c>
      <c r="AS91" s="78">
        <v>42.07</v>
      </c>
      <c r="AT91" s="79">
        <f>IF(AN91="","",IF(AN91&lt;=AR91,AR91,IF(AN91&gt;AS91,AS91,AN91)))</f>
        <v>15.25</v>
      </c>
      <c r="AU91" s="65" t="s">
        <v>86</v>
      </c>
    </row>
    <row r="92" spans="1:47" ht="20.45" customHeight="1" thickTop="1" thickBot="1">
      <c r="A92" s="9"/>
      <c r="B92" s="8"/>
      <c r="E92" s="27"/>
      <c r="F92" s="27"/>
      <c r="H92" s="17"/>
      <c r="J92" s="27"/>
      <c r="K92" s="22"/>
      <c r="L92" s="17"/>
      <c r="M92" s="2"/>
      <c r="N92" s="57"/>
      <c r="O92" s="38"/>
      <c r="P92" s="38"/>
      <c r="Q92" s="9"/>
      <c r="R92" s="80"/>
      <c r="S92" s="80"/>
      <c r="T92" s="80"/>
      <c r="U92" s="81"/>
      <c r="V92" s="82" t="e">
        <f>ROUND(90.67*(POWER(S89/1000,-0.1956)),2)</f>
        <v>#DIV/0!</v>
      </c>
      <c r="W92" s="83" t="e">
        <f>ROUND(165.22*(POWER(S89/1000,-0.1956)),2)</f>
        <v>#DIV/0!</v>
      </c>
      <c r="X92" s="79" t="e">
        <f>IF(R91="","",IF(R91&lt;=V92,V92,IF(R91&gt;W92,W92,R91)))</f>
        <v>#DIV/0!</v>
      </c>
      <c r="Y92" s="65" t="s">
        <v>76</v>
      </c>
      <c r="Z92" s="38"/>
      <c r="AA92" s="38"/>
      <c r="AB92" s="9"/>
      <c r="AC92" s="80"/>
      <c r="AD92" s="80"/>
      <c r="AE92" s="80"/>
      <c r="AF92" s="81"/>
      <c r="AG92" s="82" t="e">
        <f>ROUND(90.67*(POWER(AD89/1000,-0.1956)),2)</f>
        <v>#DIV/0!</v>
      </c>
      <c r="AH92" s="83" t="e">
        <f>ROUND(165.22*(POWER(AD89/1000,-0.1956)),2)</f>
        <v>#DIV/0!</v>
      </c>
      <c r="AI92" s="79" t="e">
        <f>IF(AC91="","",IF(AC91&lt;=AG92,AG92,IF(AC91&gt;AH92,AH92,AC91)))</f>
        <v>#DIV/0!</v>
      </c>
      <c r="AJ92" s="65" t="s">
        <v>76</v>
      </c>
      <c r="AK92" s="12"/>
      <c r="AN92" s="80"/>
      <c r="AO92" s="80"/>
      <c r="AP92" s="80"/>
      <c r="AQ92" s="81"/>
      <c r="AR92" s="82" t="e">
        <f>ROUND(169.65*(POWER(S89/1000,-0.3009)),2)</f>
        <v>#DIV/0!</v>
      </c>
      <c r="AS92" s="83" t="e">
        <f>ROUND(467.95*(POWER(S89/1000,-0.3009)),2)</f>
        <v>#DIV/0!</v>
      </c>
      <c r="AT92" s="79" t="e">
        <f>IF(AN91="","",IF(AN91&lt;=AR92,AR92,IF(AN91&gt;AS92,AS92,AN91)))</f>
        <v>#DIV/0!</v>
      </c>
      <c r="AU92" s="65" t="s">
        <v>88</v>
      </c>
    </row>
    <row r="93" spans="1:47" ht="20.45" customHeight="1">
      <c r="A93" s="9"/>
      <c r="B93" s="95" t="s">
        <v>130</v>
      </c>
      <c r="C93" s="96"/>
      <c r="E93" s="27"/>
      <c r="F93" s="27"/>
      <c r="G93" s="22">
        <f ca="1">G89-G44</f>
        <v>1350128531</v>
      </c>
      <c r="H93" s="59"/>
      <c r="J93" s="27"/>
      <c r="K93" s="22"/>
      <c r="L93" s="59"/>
      <c r="M93" s="2"/>
      <c r="N93" s="57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L93" s="38"/>
      <c r="AM93" s="38"/>
      <c r="AN93" s="38"/>
      <c r="AO93" s="38"/>
      <c r="AP93" s="38"/>
      <c r="AQ93" s="38"/>
      <c r="AR93" s="38"/>
      <c r="AS93" s="38"/>
      <c r="AT93" s="38"/>
      <c r="AU93" s="11"/>
    </row>
    <row r="94" spans="1:47" ht="20.45" customHeight="1" thickBot="1">
      <c r="E94" s="27"/>
      <c r="F94" s="27"/>
      <c r="H94" s="17"/>
      <c r="J94" s="27"/>
      <c r="K94" s="22"/>
      <c r="L94" s="17"/>
      <c r="M94" s="2"/>
      <c r="N94" s="57"/>
      <c r="O94" s="38"/>
      <c r="P94" s="9" t="s">
        <v>95</v>
      </c>
      <c r="Q94" s="9" t="s">
        <v>131</v>
      </c>
      <c r="R94" s="11"/>
      <c r="Y94" s="11"/>
      <c r="Z94" s="38"/>
      <c r="AA94" s="9" t="s">
        <v>95</v>
      </c>
      <c r="AB94" s="9" t="s">
        <v>131</v>
      </c>
      <c r="AC94" s="11"/>
      <c r="AJ94" s="11"/>
      <c r="AL94" s="38"/>
      <c r="AM94" s="38"/>
      <c r="AN94" s="38"/>
      <c r="AO94" s="38"/>
      <c r="AP94" s="38"/>
      <c r="AQ94" s="38"/>
      <c r="AR94" s="38"/>
      <c r="AS94" s="38"/>
      <c r="AT94" s="38"/>
      <c r="AU94" s="11"/>
    </row>
    <row r="95" spans="1:47" ht="20.45" customHeight="1" thickTop="1" thickBot="1">
      <c r="E95" s="27"/>
      <c r="F95" s="27"/>
      <c r="H95" s="17"/>
      <c r="J95" s="27"/>
      <c r="K95" s="22"/>
      <c r="L95" s="17"/>
      <c r="M95" s="2"/>
      <c r="N95" s="57"/>
      <c r="O95" s="38"/>
      <c r="P95" s="72">
        <f>P81*1</f>
        <v>7.8200000000000006E-2</v>
      </c>
      <c r="Q95" s="9"/>
      <c r="R95" s="11"/>
      <c r="Y95" s="11"/>
      <c r="Z95" s="38"/>
      <c r="AA95" s="72">
        <f>AW81*1</f>
        <v>0</v>
      </c>
      <c r="AB95" s="9"/>
      <c r="AC95" s="11"/>
      <c r="AJ95" s="11"/>
      <c r="AL95" s="38"/>
      <c r="AM95" s="38"/>
      <c r="AN95" s="38"/>
      <c r="AO95" s="38"/>
      <c r="AP95" s="38"/>
      <c r="AQ95" s="38"/>
      <c r="AR95" s="38"/>
      <c r="AS95" s="38"/>
      <c r="AT95" s="38"/>
      <c r="AU95" s="11"/>
    </row>
    <row r="96" spans="1:47" ht="20.45" customHeight="1" thickTop="1">
      <c r="B96" s="8"/>
      <c r="E96" s="27"/>
      <c r="F96" s="27"/>
      <c r="H96" s="17"/>
      <c r="J96" s="27"/>
      <c r="K96" s="22"/>
      <c r="L96" s="17"/>
      <c r="M96" s="2"/>
      <c r="N96" s="57"/>
      <c r="O96" s="38"/>
      <c r="P96" s="63"/>
      <c r="Q96" s="9"/>
      <c r="R96" s="11"/>
      <c r="Y96" s="11"/>
      <c r="Z96" s="38"/>
      <c r="AA96" s="63"/>
      <c r="AB96" s="9"/>
      <c r="AC96" s="11"/>
      <c r="AJ96" s="11"/>
      <c r="AL96" s="38"/>
      <c r="AM96" s="38"/>
      <c r="AN96" s="38"/>
      <c r="AO96" s="38"/>
      <c r="AP96" s="38"/>
      <c r="AQ96" s="38"/>
      <c r="AR96" s="38"/>
      <c r="AS96" s="38"/>
      <c r="AT96" s="38"/>
      <c r="AU96" s="11"/>
    </row>
    <row r="97" spans="1:47" ht="20.45" customHeight="1" thickBot="1">
      <c r="B97" s="8"/>
      <c r="E97" s="27"/>
      <c r="F97" s="27"/>
      <c r="H97" s="17"/>
      <c r="J97" s="27"/>
      <c r="K97" s="22"/>
      <c r="L97" s="17"/>
      <c r="M97" s="2"/>
      <c r="N97" s="57"/>
      <c r="O97" s="38"/>
      <c r="P97" s="9" t="s">
        <v>96</v>
      </c>
      <c r="Q97" s="9"/>
      <c r="R97" s="11"/>
      <c r="Y97" s="11"/>
      <c r="Z97" s="38"/>
      <c r="AA97" s="9" t="s">
        <v>96</v>
      </c>
      <c r="AB97" s="9"/>
      <c r="AC97" s="11"/>
      <c r="AJ97" s="11"/>
      <c r="AL97" s="38"/>
      <c r="AM97" s="38"/>
      <c r="AN97" s="38"/>
      <c r="AO97" s="38"/>
      <c r="AP97" s="38"/>
      <c r="AQ97" s="38"/>
      <c r="AR97" s="38"/>
      <c r="AS97" s="38"/>
      <c r="AT97" s="38"/>
      <c r="AU97" s="11"/>
    </row>
    <row r="98" spans="1:47" ht="20.45" customHeight="1" thickTop="1" thickBot="1">
      <c r="B98" s="58"/>
      <c r="C98" s="59"/>
      <c r="E98" s="27"/>
      <c r="F98" s="27"/>
      <c r="H98" s="58"/>
      <c r="J98" s="27"/>
      <c r="K98" s="22"/>
      <c r="L98" s="58"/>
      <c r="M98" s="2"/>
      <c r="N98" s="57"/>
      <c r="O98" s="38"/>
      <c r="P98" s="72">
        <v>0.02</v>
      </c>
      <c r="Q98" s="9"/>
      <c r="R98" s="11"/>
      <c r="S98" s="8"/>
      <c r="T98" s="8"/>
      <c r="U98" s="8"/>
      <c r="V98" s="8"/>
      <c r="W98" s="8"/>
      <c r="X98" s="8"/>
      <c r="Y98" s="16"/>
      <c r="Z98" s="38"/>
      <c r="AA98" s="72">
        <v>0.02</v>
      </c>
      <c r="AB98" s="9"/>
      <c r="AC98" s="11"/>
      <c r="AD98" s="8"/>
      <c r="AE98" s="8"/>
      <c r="AF98" s="8"/>
      <c r="AG98" s="8"/>
      <c r="AH98" s="8"/>
      <c r="AI98" s="8"/>
      <c r="AJ98" s="16"/>
      <c r="AK98" s="8"/>
      <c r="AL98" s="38"/>
      <c r="AM98" s="38"/>
      <c r="AN98" s="38"/>
      <c r="AO98" s="38"/>
      <c r="AP98" s="38"/>
      <c r="AQ98" s="38"/>
      <c r="AR98" s="38"/>
      <c r="AS98" s="38"/>
      <c r="AT98" s="38"/>
      <c r="AU98" s="16"/>
    </row>
    <row r="99" spans="1:47" ht="20.45" customHeight="1" thickTop="1">
      <c r="A99" s="7" t="s">
        <v>132</v>
      </c>
      <c r="B99" s="9" t="s">
        <v>133</v>
      </c>
      <c r="E99" s="27"/>
      <c r="F99" s="9"/>
      <c r="H99" s="84"/>
      <c r="J99" s="9"/>
      <c r="K99" s="22"/>
      <c r="L99" s="84"/>
      <c r="M99" s="2"/>
      <c r="N99" s="57"/>
      <c r="O99" s="38"/>
      <c r="P99" s="63"/>
      <c r="Q99" s="9"/>
      <c r="R99" s="11"/>
      <c r="S99" s="8"/>
      <c r="T99" s="8"/>
      <c r="U99" s="8"/>
      <c r="V99" s="8"/>
      <c r="W99" s="8"/>
      <c r="X99" s="8"/>
      <c r="Y99" s="16"/>
      <c r="Z99" s="38"/>
      <c r="AA99" s="63"/>
      <c r="AB99" s="9"/>
      <c r="AC99" s="11"/>
      <c r="AD99" s="8"/>
      <c r="AE99" s="8"/>
      <c r="AF99" s="8"/>
      <c r="AG99" s="8"/>
      <c r="AH99" s="8"/>
      <c r="AI99" s="8"/>
      <c r="AJ99" s="16"/>
      <c r="AK99" s="8"/>
      <c r="AL99" s="38"/>
      <c r="AM99" s="38"/>
      <c r="AN99" s="38"/>
      <c r="AO99" s="38"/>
      <c r="AP99" s="38"/>
      <c r="AQ99" s="38"/>
      <c r="AR99" s="38"/>
      <c r="AS99" s="38"/>
      <c r="AT99" s="38"/>
      <c r="AU99" s="16"/>
    </row>
    <row r="100" spans="1:47" ht="20.45" customHeight="1">
      <c r="E100" s="27"/>
      <c r="F100" s="9"/>
      <c r="H100" s="84"/>
      <c r="J100" s="9"/>
      <c r="K100" s="22"/>
      <c r="L100" s="84"/>
      <c r="M100" s="2"/>
      <c r="N100" s="57"/>
      <c r="O100" s="38"/>
      <c r="P100" s="92" t="s">
        <v>97</v>
      </c>
      <c r="Q100" s="38"/>
      <c r="R100" s="38"/>
      <c r="S100" s="38"/>
      <c r="T100" s="38"/>
      <c r="U100" s="38"/>
      <c r="V100" s="38"/>
      <c r="W100" s="38"/>
      <c r="X100" s="38"/>
      <c r="Y100" s="16"/>
      <c r="Z100" s="38"/>
      <c r="AA100" s="92" t="s">
        <v>97</v>
      </c>
      <c r="AB100" s="38"/>
      <c r="AC100" s="38"/>
      <c r="AD100" s="38"/>
      <c r="AE100" s="38"/>
      <c r="AF100" s="38"/>
      <c r="AG100" s="38"/>
      <c r="AH100" s="38"/>
      <c r="AI100" s="38"/>
      <c r="AJ100" s="16"/>
      <c r="AK100" s="8"/>
      <c r="AL100" s="38"/>
      <c r="AM100" s="38"/>
      <c r="AN100" s="38"/>
      <c r="AO100" s="38"/>
      <c r="AP100" s="38"/>
      <c r="AQ100" s="38"/>
      <c r="AR100" s="38"/>
      <c r="AS100" s="38"/>
      <c r="AT100" s="38"/>
      <c r="AU100" s="16"/>
    </row>
    <row r="101" spans="1:47" ht="20.45" customHeight="1">
      <c r="A101" s="7" t="s">
        <v>134</v>
      </c>
      <c r="B101" s="9" t="s">
        <v>29</v>
      </c>
      <c r="E101" s="27"/>
      <c r="F101" s="9"/>
      <c r="H101" s="97"/>
      <c r="J101" s="9"/>
      <c r="K101" s="22"/>
      <c r="L101" s="97"/>
      <c r="M101" s="2"/>
      <c r="N101" s="57"/>
      <c r="O101" s="38"/>
      <c r="P101" s="35" t="s">
        <v>135</v>
      </c>
      <c r="Q101" s="8"/>
      <c r="R101" s="38"/>
      <c r="S101" s="8"/>
      <c r="T101" s="8"/>
      <c r="U101" s="8"/>
      <c r="V101" s="8"/>
      <c r="W101" s="8"/>
      <c r="X101" s="8"/>
      <c r="Y101" s="9" t="s">
        <v>136</v>
      </c>
      <c r="Z101" s="38"/>
      <c r="AA101" s="35" t="s">
        <v>135</v>
      </c>
      <c r="AB101" s="8"/>
      <c r="AC101" s="38"/>
      <c r="AD101" s="8"/>
      <c r="AE101" s="8"/>
      <c r="AF101" s="8"/>
      <c r="AG101" s="8"/>
      <c r="AH101" s="8"/>
      <c r="AI101" s="8"/>
      <c r="AJ101" s="9" t="s">
        <v>136</v>
      </c>
      <c r="AL101" s="38"/>
      <c r="AM101" s="38"/>
      <c r="AN101" s="38"/>
      <c r="AO101" s="8" t="s">
        <v>137</v>
      </c>
      <c r="AP101" s="9" t="s">
        <v>138</v>
      </c>
      <c r="AQ101" s="8"/>
      <c r="AR101" s="8"/>
      <c r="AS101" s="8"/>
      <c r="AT101" s="38"/>
      <c r="AU101" s="16"/>
    </row>
    <row r="102" spans="1:47" ht="20.45" customHeight="1">
      <c r="B102" s="9" t="s">
        <v>139</v>
      </c>
      <c r="D102" s="8" t="s">
        <v>43</v>
      </c>
      <c r="E102" s="27">
        <v>1</v>
      </c>
      <c r="F102" s="98">
        <f ca="1">ROUNDDOWN(P105*$P$13,4)</f>
        <v>9.5299999999999996E-2</v>
      </c>
      <c r="G102" s="22">
        <f ca="1">ROUNDDOWN(F102*G93,0)</f>
        <v>128667249</v>
      </c>
      <c r="H102" s="13"/>
      <c r="J102" s="98"/>
      <c r="K102" s="22"/>
      <c r="L102" s="13"/>
      <c r="M102" s="2"/>
      <c r="N102" s="57"/>
    </row>
    <row r="103" spans="1:47" ht="20.45" customHeight="1">
      <c r="C103" s="99">
        <v>4.0000000000000002E-4</v>
      </c>
      <c r="D103" s="8" t="s">
        <v>43</v>
      </c>
      <c r="E103" s="27">
        <v>1</v>
      </c>
      <c r="F103" s="9"/>
      <c r="G103" s="13">
        <f ca="1">ROUNDDOWN(C103*G93,0)</f>
        <v>540051</v>
      </c>
      <c r="H103" s="84"/>
      <c r="J103" s="9"/>
      <c r="L103" s="84"/>
      <c r="M103" s="2"/>
      <c r="N103" s="57"/>
    </row>
    <row r="104" spans="1:47" ht="20.45" customHeight="1">
      <c r="B104" s="8" t="s">
        <v>140</v>
      </c>
      <c r="E104" s="27"/>
      <c r="F104" s="9"/>
      <c r="G104" s="22">
        <f ca="1">SUM(G102:G103)</f>
        <v>129207300</v>
      </c>
      <c r="H104" s="84"/>
      <c r="J104" s="9"/>
      <c r="K104" s="22"/>
      <c r="L104" s="84"/>
      <c r="M104" s="2"/>
      <c r="N104" s="57"/>
      <c r="O104" s="11" t="s">
        <v>141</v>
      </c>
      <c r="R104" s="62" t="s">
        <v>142</v>
      </c>
      <c r="S104" s="9" t="s">
        <v>139</v>
      </c>
      <c r="U104" s="86"/>
      <c r="V104" s="86"/>
      <c r="W104" s="86"/>
      <c r="X104" s="86"/>
      <c r="Y104" s="89"/>
      <c r="Z104" s="11" t="s">
        <v>141</v>
      </c>
      <c r="AC104" s="62" t="s">
        <v>142</v>
      </c>
      <c r="AD104" s="9" t="s">
        <v>139</v>
      </c>
      <c r="AF104" s="86"/>
      <c r="AG104" s="86"/>
      <c r="AH104" s="86"/>
      <c r="AI104" s="86"/>
      <c r="AJ104" s="89"/>
      <c r="AK104" s="89"/>
      <c r="AL104" s="90"/>
      <c r="AM104" s="12"/>
      <c r="AN104" s="12"/>
    </row>
    <row r="105" spans="1:47" ht="20.45" customHeight="1" thickBot="1">
      <c r="A105" s="17"/>
      <c r="B105" s="8" t="s">
        <v>143</v>
      </c>
      <c r="E105" s="27"/>
      <c r="F105" s="9"/>
      <c r="G105" s="22">
        <f ca="1">G109-G89</f>
        <v>128871369</v>
      </c>
      <c r="H105" s="84"/>
      <c r="J105" s="9"/>
      <c r="K105" s="22"/>
      <c r="L105" s="84"/>
      <c r="M105" s="2"/>
      <c r="N105" s="57"/>
      <c r="O105" s="11" t="s">
        <v>144</v>
      </c>
      <c r="P105" s="66">
        <f ca="1">'経費（一括）建築'!U106</f>
        <v>9.5299999999999996E-2</v>
      </c>
      <c r="Q105" s="11" t="s">
        <v>145</v>
      </c>
      <c r="R105" s="38"/>
      <c r="S105" s="63"/>
      <c r="U105" s="9" t="s">
        <v>146</v>
      </c>
      <c r="V105" s="22">
        <f ca="1">'経費（一括）建築'!G89</f>
        <v>1350128631</v>
      </c>
      <c r="Z105" s="11" t="s">
        <v>144</v>
      </c>
      <c r="AA105" s="66">
        <f>'経費（一括）建築'!AF106</f>
        <v>0.1724</v>
      </c>
      <c r="AB105" s="11" t="s">
        <v>145</v>
      </c>
      <c r="AC105" s="38"/>
      <c r="AD105" s="63"/>
      <c r="AF105" s="9" t="s">
        <v>146</v>
      </c>
      <c r="AG105" s="22">
        <f>'経費（一括）建築'!K89</f>
        <v>0</v>
      </c>
    </row>
    <row r="106" spans="1:47" ht="20.45" customHeight="1" thickTop="1" thickBot="1">
      <c r="A106" s="17"/>
      <c r="B106" s="8"/>
      <c r="C106" s="84"/>
      <c r="D106" s="9"/>
      <c r="E106" s="27"/>
      <c r="F106" s="9"/>
      <c r="J106" s="9"/>
      <c r="K106" s="22"/>
      <c r="M106" s="2"/>
      <c r="N106" s="57"/>
      <c r="O106" s="11" t="s">
        <v>147</v>
      </c>
      <c r="P106" s="66">
        <f ca="1">'経費（一括）建築'!U107</f>
        <v>8.6300000000000002E-2</v>
      </c>
      <c r="Q106" s="11" t="s">
        <v>145</v>
      </c>
      <c r="R106" s="38"/>
      <c r="S106" s="9" t="s">
        <v>148</v>
      </c>
      <c r="T106" s="38"/>
      <c r="U106" s="72">
        <f ca="1">IF(V105&lt;=5000000,0.1724,IF(V105&gt;=3000000000,0.0843,ROUND(((28.978-3.173*LOG(ROUNDDOWN(V105/1000,0),10))/100),4)))</f>
        <v>9.5299999999999996E-2</v>
      </c>
      <c r="W106" s="38"/>
      <c r="Z106" s="11" t="s">
        <v>147</v>
      </c>
      <c r="AA106" s="66">
        <f>'経費（一括）建築'!AF107</f>
        <v>0.1749</v>
      </c>
      <c r="AB106" s="11" t="s">
        <v>145</v>
      </c>
      <c r="AC106" s="38"/>
      <c r="AD106" s="9" t="s">
        <v>148</v>
      </c>
      <c r="AE106" s="38"/>
      <c r="AF106" s="72">
        <f>IF(AG105&lt;=5000000,0.1724,IF(AG105&gt;=3000000000,0.0843,ROUND(((28.978-3.173*LOG(ROUNDDOWN(AG105/1000,0),10))/100),4)))</f>
        <v>0.1724</v>
      </c>
      <c r="AH106" s="38"/>
      <c r="AL106" s="38"/>
    </row>
    <row r="107" spans="1:47" ht="20.45" customHeight="1" thickTop="1" thickBot="1">
      <c r="A107" s="17"/>
      <c r="B107" s="17" t="s">
        <v>52</v>
      </c>
      <c r="D107" s="9"/>
      <c r="E107" s="27"/>
      <c r="F107" s="9"/>
      <c r="G107" s="22">
        <f>G44+G45</f>
        <v>100</v>
      </c>
      <c r="H107" s="13"/>
      <c r="J107" s="27"/>
      <c r="K107" s="22"/>
      <c r="L107" s="13"/>
      <c r="M107" s="2"/>
      <c r="N107" s="57"/>
      <c r="O107" s="11" t="s">
        <v>149</v>
      </c>
      <c r="P107" s="66">
        <f ca="1">'経費（一括）建築'!U108</f>
        <v>8.5900000000000004E-2</v>
      </c>
      <c r="Q107" s="11" t="s">
        <v>145</v>
      </c>
      <c r="R107" s="38"/>
      <c r="S107" s="9" t="s">
        <v>150</v>
      </c>
      <c r="T107" s="38"/>
      <c r="U107" s="72">
        <f ca="1">IF(V105&lt;=3000000,0.1749,IF(V105&gt;=2000000000,0.0806,ROUND(((29.102-3.34*LOG((V105/1000),10))/100),4)))</f>
        <v>8.6300000000000002E-2</v>
      </c>
      <c r="W107" s="38"/>
      <c r="Z107" s="11" t="s">
        <v>149</v>
      </c>
      <c r="AA107" s="66">
        <f>'経費（一括）建築'!AF108</f>
        <v>0.1668</v>
      </c>
      <c r="AB107" s="11" t="s">
        <v>145</v>
      </c>
      <c r="AC107" s="38"/>
      <c r="AD107" s="9" t="s">
        <v>150</v>
      </c>
      <c r="AE107" s="38"/>
      <c r="AF107" s="72">
        <f>IF(AG105&lt;=3000000,0.1749,IF(AG105&gt;=2000000000,0.0806,ROUND(((29.102-3.34*LOG((AG105/1000),10))/100),4)))</f>
        <v>0.1749</v>
      </c>
      <c r="AH107" s="38"/>
      <c r="AL107" s="38"/>
    </row>
    <row r="108" spans="1:47" ht="20.45" customHeight="1" thickTop="1" thickBot="1">
      <c r="A108" s="17"/>
      <c r="E108" s="27"/>
      <c r="H108" s="84"/>
      <c r="J108" s="9"/>
      <c r="K108" s="22"/>
      <c r="L108" s="84"/>
      <c r="M108" s="2"/>
      <c r="N108" s="57"/>
      <c r="O108" s="11"/>
      <c r="P108" s="66"/>
      <c r="R108" s="38"/>
      <c r="S108" s="9" t="s">
        <v>151</v>
      </c>
      <c r="T108" s="38"/>
      <c r="U108" s="72">
        <f ca="1">IF(V105&lt;=3000000,0.1668,IF(V105&gt;=2000000000,0.0807,ROUND(((27.283-3.049*LOG((V105/1000),10))/100),4)))</f>
        <v>8.5900000000000004E-2</v>
      </c>
      <c r="W108" s="38"/>
      <c r="Z108" s="11"/>
      <c r="AA108" s="66"/>
      <c r="AC108" s="38"/>
      <c r="AD108" s="9" t="s">
        <v>151</v>
      </c>
      <c r="AE108" s="38"/>
      <c r="AF108" s="72">
        <f>IF(AG105&lt;=3000000,0.1668,IF(AG105&gt;=2000000000,0.0807,ROUND(((27.283-3.049*LOG((AG105/1000),10))/100),4)))</f>
        <v>0.1668</v>
      </c>
      <c r="AH108" s="38"/>
      <c r="AL108" s="38"/>
    </row>
    <row r="109" spans="1:47" ht="20.45" customHeight="1" thickTop="1">
      <c r="A109" s="17"/>
      <c r="B109" s="8" t="s">
        <v>152</v>
      </c>
      <c r="D109" s="9"/>
      <c r="E109" s="27"/>
      <c r="F109" s="27"/>
      <c r="G109" s="22">
        <f ca="1">ROUNDDOWN(G107+G104+G93,-6)</f>
        <v>1479000000</v>
      </c>
      <c r="H109" s="13"/>
      <c r="J109" s="27"/>
      <c r="K109" s="22"/>
      <c r="L109" s="13"/>
      <c r="M109" s="2"/>
      <c r="N109" s="57"/>
      <c r="O109" s="9" t="s">
        <v>153</v>
      </c>
      <c r="P109" s="9"/>
      <c r="Q109" s="9"/>
      <c r="Z109" s="9" t="s">
        <v>153</v>
      </c>
      <c r="AA109" s="9"/>
      <c r="AB109" s="9"/>
    </row>
    <row r="110" spans="1:47" ht="20.45" customHeight="1">
      <c r="A110" s="17"/>
      <c r="B110" s="8"/>
      <c r="D110" s="9"/>
      <c r="E110" s="177"/>
      <c r="F110" s="27"/>
      <c r="H110" s="27"/>
      <c r="I110" s="100"/>
      <c r="J110" s="27"/>
      <c r="K110" s="22"/>
      <c r="L110" s="27"/>
      <c r="M110" s="2"/>
      <c r="N110" s="57"/>
      <c r="O110" s="22" t="s">
        <v>154</v>
      </c>
      <c r="R110" s="38"/>
      <c r="S110" s="92" t="s">
        <v>155</v>
      </c>
      <c r="U110" s="38"/>
      <c r="V110" s="8"/>
      <c r="W110" s="8"/>
      <c r="X110" s="8"/>
      <c r="Y110" s="8"/>
      <c r="Z110" s="22" t="s">
        <v>154</v>
      </c>
      <c r="AC110" s="38"/>
      <c r="AD110" s="92" t="s">
        <v>155</v>
      </c>
      <c r="AF110" s="38"/>
      <c r="AG110" s="8"/>
      <c r="AH110" s="8"/>
      <c r="AI110" s="8"/>
      <c r="AJ110" s="8"/>
      <c r="AK110" s="8"/>
      <c r="AL110" s="8"/>
      <c r="AM110" s="16"/>
      <c r="AN110" s="8"/>
    </row>
    <row r="111" spans="1:47" ht="20.45" customHeight="1">
      <c r="A111" s="17"/>
      <c r="D111" s="9"/>
      <c r="E111" s="27"/>
      <c r="F111" s="9"/>
      <c r="H111" s="84"/>
      <c r="J111" s="9"/>
      <c r="K111" s="22"/>
      <c r="L111" s="84"/>
      <c r="M111" s="2"/>
      <c r="N111" s="57"/>
      <c r="O111" s="11" t="s">
        <v>156</v>
      </c>
      <c r="P111" s="66">
        <v>5.0000000000000001E-4</v>
      </c>
      <c r="R111" s="62" t="s">
        <v>157</v>
      </c>
      <c r="S111" s="9" t="s">
        <v>158</v>
      </c>
      <c r="V111" s="8" t="s">
        <v>137</v>
      </c>
      <c r="W111" s="9" t="s">
        <v>159</v>
      </c>
      <c r="Z111" s="11" t="s">
        <v>156</v>
      </c>
      <c r="AA111" s="66">
        <v>5.0000000000000001E-4</v>
      </c>
      <c r="AC111" s="62" t="s">
        <v>157</v>
      </c>
      <c r="AD111" s="9" t="s">
        <v>158</v>
      </c>
      <c r="AG111" s="8" t="s">
        <v>137</v>
      </c>
      <c r="AH111" s="9" t="s">
        <v>159</v>
      </c>
    </row>
    <row r="112" spans="1:47" ht="20.45" customHeight="1">
      <c r="D112" s="9"/>
      <c r="E112" s="27"/>
      <c r="F112" s="27"/>
      <c r="H112" s="84"/>
      <c r="J112" s="27"/>
      <c r="K112" s="22"/>
      <c r="L112" s="84"/>
      <c r="M112" s="2"/>
      <c r="N112" s="57"/>
      <c r="O112" s="11" t="s">
        <v>160</v>
      </c>
      <c r="P112" s="66">
        <v>4.0000000000000002E-4</v>
      </c>
      <c r="R112" s="38"/>
      <c r="W112" s="9" t="s">
        <v>161</v>
      </c>
      <c r="Z112" s="11" t="s">
        <v>160</v>
      </c>
      <c r="AA112" s="66">
        <v>4.0000000000000002E-4</v>
      </c>
      <c r="AC112" s="38"/>
      <c r="AH112" s="9" t="s">
        <v>161</v>
      </c>
    </row>
    <row r="113" spans="1:40" ht="20.45" customHeight="1">
      <c r="A113" s="7" t="s">
        <v>162</v>
      </c>
      <c r="B113" s="9" t="s">
        <v>163</v>
      </c>
      <c r="C113" s="102">
        <v>0.1</v>
      </c>
      <c r="D113" s="8" t="s">
        <v>43</v>
      </c>
      <c r="E113" s="27">
        <v>1</v>
      </c>
      <c r="F113" s="9"/>
      <c r="G113" s="22">
        <f ca="1">ROUNDDOWN(G109*C113,0)</f>
        <v>147900000</v>
      </c>
      <c r="J113" s="9"/>
      <c r="K113" s="22"/>
      <c r="M113" s="2"/>
      <c r="N113" s="57"/>
      <c r="O113" s="11" t="s">
        <v>164</v>
      </c>
      <c r="P113" s="66">
        <v>2.9999999999999997E-4</v>
      </c>
      <c r="R113" s="38"/>
      <c r="U113" s="38"/>
      <c r="V113" s="8"/>
      <c r="W113" s="9" t="s">
        <v>165</v>
      </c>
      <c r="X113" s="8"/>
      <c r="Y113" s="8"/>
      <c r="Z113" s="11" t="s">
        <v>164</v>
      </c>
      <c r="AA113" s="66">
        <v>2.9999999999999997E-4</v>
      </c>
      <c r="AC113" s="38"/>
      <c r="AF113" s="38"/>
      <c r="AG113" s="8"/>
      <c r="AH113" s="9" t="s">
        <v>165</v>
      </c>
      <c r="AI113" s="8"/>
      <c r="AJ113" s="8"/>
      <c r="AK113" s="8"/>
      <c r="AL113" s="8"/>
      <c r="AM113" s="16"/>
      <c r="AN113" s="8"/>
    </row>
    <row r="114" spans="1:40" ht="20.45" customHeight="1">
      <c r="A114" s="17"/>
      <c r="C114" s="84"/>
      <c r="D114" s="9"/>
      <c r="E114" s="27"/>
      <c r="F114" s="27"/>
      <c r="J114" s="27"/>
      <c r="K114" s="22"/>
      <c r="M114" s="2"/>
      <c r="N114" s="57"/>
      <c r="O114" s="11" t="s">
        <v>166</v>
      </c>
      <c r="P114" s="66">
        <v>1E-4</v>
      </c>
      <c r="Z114" s="11" t="s">
        <v>166</v>
      </c>
      <c r="AA114" s="66">
        <v>1E-4</v>
      </c>
    </row>
    <row r="115" spans="1:40" ht="20.45" customHeight="1">
      <c r="A115" s="17"/>
      <c r="B115" s="8"/>
      <c r="E115" s="27"/>
      <c r="F115" s="9"/>
      <c r="H115" s="13"/>
      <c r="J115" s="9"/>
      <c r="K115" s="22"/>
      <c r="L115" s="13"/>
      <c r="M115" s="2"/>
      <c r="N115" s="57"/>
      <c r="O115" s="101"/>
      <c r="Z115" s="101"/>
    </row>
    <row r="116" spans="1:40" ht="20.45" customHeight="1">
      <c r="D116" s="9"/>
      <c r="E116" s="27"/>
      <c r="F116" s="27"/>
      <c r="H116" s="84"/>
      <c r="J116" s="27"/>
      <c r="K116" s="22"/>
      <c r="L116" s="84"/>
      <c r="M116" s="2"/>
      <c r="N116" s="57"/>
      <c r="O116" s="11"/>
      <c r="Z116" s="11"/>
    </row>
    <row r="117" spans="1:40" ht="20.45" customHeight="1">
      <c r="A117" s="17"/>
      <c r="B117" s="8" t="s">
        <v>167</v>
      </c>
      <c r="D117" s="9"/>
      <c r="E117" s="27"/>
      <c r="F117" s="27"/>
      <c r="G117" s="22">
        <f ca="1">G113+G109</f>
        <v>1626900000</v>
      </c>
      <c r="H117" s="13"/>
      <c r="J117" s="27"/>
      <c r="K117" s="22"/>
      <c r="L117" s="13"/>
      <c r="M117" s="2"/>
      <c r="N117" s="57"/>
      <c r="O117" s="9"/>
      <c r="P117" s="9"/>
      <c r="Q117" s="9"/>
      <c r="Z117" s="9"/>
      <c r="AA117" s="9"/>
      <c r="AB117" s="9"/>
    </row>
    <row r="118" spans="1:40" ht="20.45" customHeight="1">
      <c r="A118" s="17"/>
      <c r="D118" s="9"/>
      <c r="E118" s="27"/>
      <c r="F118" s="27"/>
      <c r="H118" s="13"/>
      <c r="J118" s="27"/>
      <c r="K118" s="22"/>
      <c r="L118" s="13"/>
      <c r="M118" s="2"/>
      <c r="N118" s="57"/>
      <c r="O118" s="101"/>
      <c r="Z118" s="101"/>
    </row>
    <row r="119" spans="1:40" ht="20.45" customHeight="1">
      <c r="C119" s="102"/>
      <c r="E119" s="27"/>
      <c r="F119" s="27"/>
      <c r="H119" s="13"/>
      <c r="J119" s="27"/>
      <c r="K119" s="22"/>
      <c r="L119" s="13"/>
      <c r="M119" s="2"/>
      <c r="N119" s="57"/>
      <c r="O119" s="101"/>
      <c r="Z119" s="101"/>
    </row>
    <row r="120" spans="1:40" ht="20.45" customHeight="1">
      <c r="A120" s="17"/>
      <c r="C120" s="102"/>
      <c r="E120" s="27"/>
      <c r="F120" s="27"/>
      <c r="H120" s="13"/>
      <c r="J120" s="27"/>
      <c r="K120" s="22"/>
      <c r="L120" s="13"/>
      <c r="M120" s="2"/>
      <c r="N120" s="57"/>
      <c r="O120" s="22"/>
      <c r="P120" s="103"/>
      <c r="Q120" s="103"/>
      <c r="Z120" s="22"/>
      <c r="AA120" s="103"/>
      <c r="AB120" s="103"/>
    </row>
    <row r="121" spans="1:40" ht="20.45" customHeight="1">
      <c r="A121" s="17"/>
      <c r="D121" s="9"/>
      <c r="E121" s="27"/>
      <c r="F121" s="9"/>
      <c r="H121" s="13"/>
      <c r="J121" s="9"/>
      <c r="K121" s="22"/>
      <c r="L121" s="13"/>
      <c r="M121" s="2"/>
      <c r="N121" s="57"/>
      <c r="O121" s="101"/>
      <c r="Z121" s="101"/>
    </row>
    <row r="122" spans="1:40" ht="20.45" customHeight="1">
      <c r="A122" s="17"/>
      <c r="B122" s="8"/>
      <c r="C122" s="84"/>
      <c r="D122" s="9"/>
      <c r="E122" s="27"/>
      <c r="F122" s="9"/>
      <c r="H122" s="13"/>
      <c r="J122" s="9"/>
      <c r="K122" s="22"/>
      <c r="L122" s="13"/>
      <c r="M122" s="2"/>
      <c r="N122" s="57"/>
      <c r="P122" s="104"/>
      <c r="AA122" s="104"/>
    </row>
    <row r="123" spans="1:40" ht="20.45" customHeight="1">
      <c r="B123" s="9" t="s">
        <v>168</v>
      </c>
      <c r="E123" s="27"/>
      <c r="F123" s="9"/>
      <c r="H123" s="84"/>
      <c r="J123" s="9"/>
      <c r="K123" s="22"/>
      <c r="L123" s="84"/>
      <c r="M123" s="2"/>
      <c r="N123" s="57"/>
      <c r="O123" s="101"/>
      <c r="Z123" s="101"/>
    </row>
    <row r="124" spans="1:40" ht="20.45" customHeight="1">
      <c r="A124" s="105" t="s">
        <v>169</v>
      </c>
      <c r="B124" s="9" t="s">
        <v>170</v>
      </c>
      <c r="E124" s="27"/>
      <c r="F124" s="9"/>
      <c r="H124" s="84"/>
      <c r="J124" s="9"/>
      <c r="K124" s="22"/>
      <c r="L124" s="84"/>
      <c r="M124" s="2"/>
      <c r="N124" s="57"/>
      <c r="O124" s="101"/>
      <c r="Z124" s="101"/>
    </row>
    <row r="125" spans="1:40" ht="20.45" customHeight="1">
      <c r="B125" s="59" t="s">
        <v>171</v>
      </c>
      <c r="C125" s="9" t="s">
        <v>172</v>
      </c>
      <c r="D125" s="8" t="s">
        <v>43</v>
      </c>
      <c r="E125" s="27">
        <v>1</v>
      </c>
      <c r="F125" s="9"/>
      <c r="G125" s="22">
        <f>G30</f>
        <v>969881583</v>
      </c>
      <c r="H125" s="84"/>
      <c r="J125" s="9"/>
      <c r="K125" s="22"/>
      <c r="L125" s="84"/>
      <c r="M125" s="2"/>
      <c r="N125" s="57"/>
      <c r="O125" s="101"/>
      <c r="Z125" s="101"/>
    </row>
    <row r="126" spans="1:40" ht="20.45" customHeight="1">
      <c r="B126" s="59" t="s">
        <v>173</v>
      </c>
      <c r="C126" s="59"/>
      <c r="D126" s="8" t="s">
        <v>43</v>
      </c>
      <c r="E126" s="27">
        <v>1</v>
      </c>
      <c r="F126" s="9"/>
      <c r="G126" s="22">
        <f>G31</f>
        <v>2503964</v>
      </c>
      <c r="H126" s="84"/>
      <c r="J126" s="9"/>
      <c r="K126" s="22"/>
      <c r="L126" s="84"/>
      <c r="M126" s="2"/>
      <c r="N126" s="57"/>
      <c r="O126" s="101"/>
      <c r="Z126" s="101"/>
    </row>
    <row r="127" spans="1:40" ht="20.45" customHeight="1">
      <c r="B127" s="59" t="s">
        <v>174</v>
      </c>
      <c r="C127" s="59"/>
      <c r="D127" s="8" t="s">
        <v>43</v>
      </c>
      <c r="E127" s="27">
        <v>1</v>
      </c>
      <c r="F127" s="9"/>
      <c r="G127" s="22">
        <f>G32</f>
        <v>37809090</v>
      </c>
      <c r="H127" s="84"/>
      <c r="J127" s="9"/>
      <c r="K127" s="22"/>
      <c r="L127" s="84"/>
      <c r="M127" s="2"/>
      <c r="N127" s="58"/>
    </row>
    <row r="128" spans="1:40" ht="20.45" customHeight="1">
      <c r="B128" s="8" t="s">
        <v>49</v>
      </c>
      <c r="C128" s="60"/>
      <c r="E128" s="27"/>
      <c r="F128" s="27"/>
      <c r="G128" s="22">
        <f>SUM(G125:G127)</f>
        <v>1010194637</v>
      </c>
      <c r="H128" s="58"/>
      <c r="J128" s="27"/>
      <c r="K128" s="22"/>
      <c r="L128" s="58"/>
      <c r="M128" s="2"/>
      <c r="N128" s="58"/>
    </row>
    <row r="129" spans="1:29" ht="20.45" customHeight="1">
      <c r="B129" s="17" t="s">
        <v>50</v>
      </c>
      <c r="D129" s="8" t="s">
        <v>43</v>
      </c>
      <c r="E129" s="27">
        <v>1</v>
      </c>
      <c r="F129" s="27"/>
      <c r="G129" s="22">
        <f>G40</f>
        <v>8107940</v>
      </c>
      <c r="H129" s="58"/>
      <c r="J129" s="27"/>
      <c r="K129" s="22"/>
      <c r="L129" s="58"/>
      <c r="M129" s="2"/>
      <c r="N129" s="58"/>
    </row>
    <row r="130" spans="1:29" ht="20.45" customHeight="1">
      <c r="B130" s="7" t="s">
        <v>51</v>
      </c>
      <c r="E130" s="27"/>
      <c r="F130" s="27"/>
      <c r="G130" s="22">
        <f>G128+G129</f>
        <v>1018302577</v>
      </c>
      <c r="H130" s="58"/>
      <c r="J130" s="27"/>
      <c r="K130" s="22"/>
      <c r="L130" s="58"/>
      <c r="M130" s="2"/>
      <c r="N130" s="58"/>
      <c r="P130" s="66"/>
      <c r="AA130" s="66"/>
    </row>
    <row r="131" spans="1:29" ht="20.45" customHeight="1">
      <c r="B131" s="17" t="s">
        <v>52</v>
      </c>
      <c r="D131" s="8" t="s">
        <v>43</v>
      </c>
      <c r="E131" s="27">
        <v>1</v>
      </c>
      <c r="F131" s="27"/>
      <c r="G131" s="61">
        <f>G44</f>
        <v>100</v>
      </c>
      <c r="H131" s="58"/>
      <c r="J131" s="27"/>
      <c r="K131" s="61"/>
      <c r="L131" s="58"/>
      <c r="M131" s="2"/>
      <c r="N131" s="58"/>
      <c r="P131" s="66"/>
      <c r="AA131" s="66"/>
    </row>
    <row r="132" spans="1:29" ht="20.45" customHeight="1">
      <c r="B132" s="7" t="s">
        <v>175</v>
      </c>
      <c r="E132" s="27"/>
      <c r="F132" s="27"/>
      <c r="G132" s="22">
        <f>G130+G131</f>
        <v>1018302677</v>
      </c>
      <c r="H132" s="58"/>
      <c r="J132" s="27"/>
      <c r="K132" s="22"/>
      <c r="L132" s="58"/>
      <c r="M132" s="2"/>
      <c r="N132" s="58"/>
      <c r="P132" s="66"/>
      <c r="AA132" s="66"/>
    </row>
    <row r="133" spans="1:29" ht="20.45" customHeight="1">
      <c r="A133" s="17"/>
      <c r="D133" s="9"/>
      <c r="E133" s="27"/>
      <c r="F133" s="9"/>
      <c r="H133" s="84"/>
      <c r="J133" s="9"/>
      <c r="K133" s="22"/>
      <c r="L133" s="84"/>
      <c r="M133" s="2"/>
      <c r="N133" s="58"/>
      <c r="P133" s="66"/>
      <c r="AA133" s="66"/>
    </row>
    <row r="134" spans="1:29" ht="20.45" customHeight="1">
      <c r="A134" s="105" t="s">
        <v>176</v>
      </c>
      <c r="B134" s="9" t="s">
        <v>177</v>
      </c>
      <c r="C134" s="102"/>
      <c r="E134" s="27"/>
      <c r="F134" s="9"/>
      <c r="J134" s="9"/>
      <c r="K134" s="22"/>
      <c r="M134" s="2"/>
      <c r="N134" s="58"/>
      <c r="P134" s="66"/>
      <c r="AA134" s="66"/>
    </row>
    <row r="135" spans="1:29" ht="20.45" customHeight="1">
      <c r="A135" s="17"/>
      <c r="B135" s="59" t="s">
        <v>178</v>
      </c>
      <c r="C135" s="84"/>
      <c r="E135" s="27"/>
      <c r="F135" s="9"/>
      <c r="J135" s="9"/>
      <c r="K135" s="22"/>
      <c r="M135" s="2"/>
      <c r="N135" s="58"/>
      <c r="P135" s="66"/>
      <c r="AA135" s="66"/>
    </row>
    <row r="136" spans="1:29" ht="20.45" customHeight="1">
      <c r="A136" s="17"/>
      <c r="B136" s="59" t="s">
        <v>171</v>
      </c>
      <c r="C136" s="25" t="s">
        <v>179</v>
      </c>
      <c r="D136" s="8" t="s">
        <v>43</v>
      </c>
      <c r="E136" s="27">
        <v>1</v>
      </c>
      <c r="F136" s="174">
        <f>P141*$P$12</f>
        <v>3.006E-2</v>
      </c>
      <c r="G136" s="22">
        <f>ROUNDDOWN(G125*F136,0)</f>
        <v>29154640</v>
      </c>
      <c r="J136" s="98"/>
      <c r="K136" s="22"/>
      <c r="M136" s="2"/>
      <c r="N136" s="58"/>
      <c r="P136" s="66"/>
      <c r="AA136" s="66"/>
    </row>
    <row r="137" spans="1:29" ht="20.45" customHeight="1">
      <c r="A137" s="17"/>
      <c r="D137" s="9"/>
      <c r="E137" s="27"/>
      <c r="F137" s="27"/>
      <c r="H137" s="13"/>
      <c r="J137" s="27"/>
      <c r="K137" s="22"/>
      <c r="L137" s="13"/>
      <c r="M137" s="2"/>
    </row>
    <row r="138" spans="1:29" ht="20.45" customHeight="1">
      <c r="A138" s="7" t="s">
        <v>180</v>
      </c>
      <c r="B138" s="1" t="s">
        <v>181</v>
      </c>
      <c r="C138" s="106"/>
      <c r="D138" s="107" t="s">
        <v>182</v>
      </c>
      <c r="E138" s="109">
        <v>1</v>
      </c>
      <c r="F138" s="109"/>
      <c r="G138" s="22">
        <f>'設計書-共通仮設'!G23</f>
        <v>10475170</v>
      </c>
      <c r="H138" s="110"/>
      <c r="I138" s="108"/>
      <c r="J138" s="109"/>
      <c r="K138" s="22"/>
      <c r="L138" s="110"/>
      <c r="M138" s="2"/>
      <c r="N138" s="2"/>
    </row>
    <row r="139" spans="1:29" ht="20.45" customHeight="1">
      <c r="B139" s="1"/>
      <c r="C139" s="1"/>
      <c r="D139" s="107"/>
      <c r="E139" s="109"/>
      <c r="F139" s="109"/>
      <c r="H139" s="107"/>
      <c r="I139" s="108"/>
      <c r="J139" s="109"/>
      <c r="K139" s="22"/>
      <c r="L139" s="107"/>
      <c r="M139" s="2"/>
      <c r="O139" s="11" t="s">
        <v>183</v>
      </c>
      <c r="P139" s="66"/>
      <c r="Z139" s="11" t="s">
        <v>183</v>
      </c>
      <c r="AA139" s="66"/>
    </row>
    <row r="140" spans="1:29" s="25" customFormat="1" ht="20.45" customHeight="1">
      <c r="A140" s="111"/>
      <c r="B140" s="112" t="s">
        <v>184</v>
      </c>
      <c r="C140" s="113"/>
      <c r="D140" s="112"/>
      <c r="E140" s="178"/>
      <c r="F140" s="100"/>
      <c r="G140" s="22">
        <f>SUM(G138:G139)</f>
        <v>10475170</v>
      </c>
      <c r="H140" s="11"/>
      <c r="I140" s="114"/>
      <c r="J140" s="100"/>
      <c r="K140" s="22"/>
      <c r="L140" s="11"/>
      <c r="M140" s="2"/>
      <c r="N140" s="9"/>
      <c r="O140" s="11" t="s">
        <v>185</v>
      </c>
      <c r="P140" s="66">
        <f>'経費（一括）建築'!P51</f>
        <v>3.3399999999999999E-2</v>
      </c>
      <c r="Q140" s="11" t="s">
        <v>145</v>
      </c>
      <c r="R140" s="9"/>
      <c r="Z140" s="11" t="s">
        <v>185</v>
      </c>
      <c r="AA140" s="66">
        <f>'経費（一括）建築'!AA51</f>
        <v>3.2500000000000001E-2</v>
      </c>
      <c r="AB140" s="11" t="s">
        <v>145</v>
      </c>
      <c r="AC140" s="9"/>
    </row>
    <row r="141" spans="1:29" s="25" customFormat="1" ht="20.45" customHeight="1">
      <c r="A141" s="7"/>
      <c r="B141" s="1"/>
      <c r="C141" s="106"/>
      <c r="D141" s="107"/>
      <c r="E141" s="179"/>
      <c r="F141" s="109"/>
      <c r="G141" s="116"/>
      <c r="H141" s="107"/>
      <c r="I141" s="115"/>
      <c r="J141" s="109"/>
      <c r="K141" s="116"/>
      <c r="L141" s="107"/>
      <c r="M141" s="2"/>
      <c r="N141" s="9"/>
      <c r="O141" s="16" t="s">
        <v>186</v>
      </c>
      <c r="P141" s="175">
        <f>'経費（一括）建築'!P52</f>
        <v>3.006E-2</v>
      </c>
      <c r="Q141" s="9"/>
      <c r="R141" s="9"/>
      <c r="Z141" s="16" t="s">
        <v>186</v>
      </c>
      <c r="AA141" s="84">
        <f>'経費（一括）建築'!AA52</f>
        <v>2.93E-2</v>
      </c>
      <c r="AB141" s="9"/>
      <c r="AC141" s="9"/>
    </row>
    <row r="142" spans="1:29" s="25" customFormat="1" ht="20.45" customHeight="1">
      <c r="A142" s="17"/>
      <c r="B142" s="8" t="s">
        <v>187</v>
      </c>
      <c r="C142" s="17"/>
      <c r="D142" s="9"/>
      <c r="E142" s="27"/>
      <c r="F142" s="9"/>
      <c r="G142" s="22">
        <f>G136+G140</f>
        <v>39629810</v>
      </c>
      <c r="H142" s="84"/>
      <c r="I142" s="24"/>
      <c r="J142" s="9"/>
      <c r="K142" s="22"/>
      <c r="L142" s="84"/>
      <c r="M142" s="2"/>
      <c r="N142" s="2"/>
      <c r="O142" s="11" t="s">
        <v>188</v>
      </c>
      <c r="P142" s="66">
        <f>'経費（一括）建築'!AL51</f>
        <v>3.6200000000000003E-2</v>
      </c>
      <c r="Q142" s="11" t="s">
        <v>145</v>
      </c>
      <c r="R142" s="9"/>
      <c r="Z142" s="11" t="s">
        <v>188</v>
      </c>
      <c r="AA142" s="66">
        <f>'経費（一括）建築'!AW51</f>
        <v>0</v>
      </c>
      <c r="AB142" s="11" t="s">
        <v>145</v>
      </c>
      <c r="AC142" s="9"/>
    </row>
    <row r="143" spans="1:29" s="25" customFormat="1" ht="20.45" customHeight="1">
      <c r="A143" s="17"/>
      <c r="B143" s="8"/>
      <c r="C143" s="17"/>
      <c r="D143" s="9"/>
      <c r="E143" s="27"/>
      <c r="F143" s="9"/>
      <c r="G143" s="22"/>
      <c r="H143" s="84"/>
      <c r="I143" s="24"/>
      <c r="J143" s="9"/>
      <c r="K143" s="22"/>
      <c r="L143" s="84"/>
      <c r="M143" s="2"/>
      <c r="N143" s="9"/>
      <c r="O143" s="16" t="s">
        <v>186</v>
      </c>
      <c r="P143" s="84">
        <f>'経費（一括）建築'!AL52</f>
        <v>3.2599999999999997E-2</v>
      </c>
      <c r="Q143" s="9"/>
      <c r="R143" s="9"/>
      <c r="Z143" s="16" t="s">
        <v>186</v>
      </c>
      <c r="AA143" s="84">
        <f>'経費（一括）建築'!AW52</f>
        <v>0</v>
      </c>
      <c r="AB143" s="9"/>
      <c r="AC143" s="9"/>
    </row>
    <row r="144" spans="1:29" ht="20.45" customHeight="1">
      <c r="A144" s="17"/>
      <c r="B144" s="59" t="s">
        <v>173</v>
      </c>
      <c r="D144" s="8" t="s">
        <v>43</v>
      </c>
      <c r="E144" s="27">
        <v>1</v>
      </c>
      <c r="F144" s="174">
        <f>ROUNDDOWN(F136*0.9*$P$12,5)</f>
        <v>2.7050000000000001E-2</v>
      </c>
      <c r="G144" s="22">
        <f>ROUNDDOWN(G126*F144,0)</f>
        <v>67732</v>
      </c>
      <c r="H144" s="84"/>
      <c r="J144" s="98"/>
      <c r="K144" s="22"/>
      <c r="L144" s="84"/>
      <c r="M144" s="2"/>
      <c r="O144" s="25" t="s">
        <v>189</v>
      </c>
      <c r="P144" s="9"/>
      <c r="Q144" s="9"/>
      <c r="Z144" s="25" t="s">
        <v>189</v>
      </c>
      <c r="AA144" s="9"/>
      <c r="AB144" s="9"/>
    </row>
    <row r="145" spans="1:28" ht="20.45" customHeight="1">
      <c r="A145" s="17"/>
      <c r="B145" s="59" t="s">
        <v>174</v>
      </c>
      <c r="D145" s="8" t="s">
        <v>43</v>
      </c>
      <c r="E145" s="27">
        <v>1</v>
      </c>
      <c r="F145" s="98">
        <f>'経費（一括）建築'!P70</f>
        <v>0.01</v>
      </c>
      <c r="G145" s="22">
        <f>ROUNDDOWN(G127*F145,0)</f>
        <v>378090</v>
      </c>
      <c r="H145" s="84"/>
      <c r="J145" s="98"/>
      <c r="K145" s="22"/>
      <c r="L145" s="84"/>
      <c r="M145" s="2"/>
      <c r="O145" s="117" t="s">
        <v>97</v>
      </c>
      <c r="P145" s="9"/>
      <c r="Q145" s="9"/>
      <c r="Z145" s="117"/>
      <c r="AA145" s="9"/>
      <c r="AB145" s="9"/>
    </row>
    <row r="146" spans="1:28" ht="20.45" customHeight="1">
      <c r="A146" s="17"/>
      <c r="B146" s="8" t="s">
        <v>92</v>
      </c>
      <c r="D146" s="9"/>
      <c r="E146" s="27"/>
      <c r="F146" s="9"/>
      <c r="G146" s="22">
        <f>SUM(G142:G145)</f>
        <v>40075632</v>
      </c>
      <c r="H146" s="84"/>
      <c r="J146" s="9"/>
      <c r="K146" s="22"/>
      <c r="L146" s="84"/>
      <c r="M146" s="2"/>
      <c r="O146" s="117"/>
      <c r="P146" s="9"/>
      <c r="Q146" s="9"/>
      <c r="Z146" s="117"/>
      <c r="AA146" s="9"/>
      <c r="AB146" s="9"/>
    </row>
    <row r="147" spans="1:28" ht="20.45" customHeight="1">
      <c r="A147" s="17"/>
      <c r="D147" s="9"/>
      <c r="E147" s="27"/>
      <c r="F147" s="9"/>
      <c r="H147" s="84"/>
      <c r="J147" s="9"/>
      <c r="K147" s="22"/>
      <c r="L147" s="84"/>
      <c r="M147" s="2"/>
      <c r="O147" s="117"/>
      <c r="P147" s="9"/>
      <c r="Q147" s="9"/>
      <c r="Z147" s="117"/>
      <c r="AA147" s="9"/>
      <c r="AB147" s="9"/>
    </row>
    <row r="148" spans="1:28" ht="20.45" customHeight="1">
      <c r="A148" s="17"/>
      <c r="B148" s="8" t="s">
        <v>190</v>
      </c>
      <c r="D148" s="9"/>
      <c r="E148" s="27"/>
      <c r="F148" s="9"/>
      <c r="G148" s="22">
        <f>G146+G132</f>
        <v>1058378309</v>
      </c>
      <c r="H148" s="84"/>
      <c r="J148" s="9"/>
      <c r="K148" s="22"/>
      <c r="L148" s="84"/>
      <c r="M148" s="2"/>
      <c r="O148" s="117"/>
      <c r="P148" s="9"/>
      <c r="Q148" s="9"/>
      <c r="Z148" s="117"/>
      <c r="AA148" s="9"/>
      <c r="AB148" s="9"/>
    </row>
    <row r="149" spans="1:28" ht="20.45" customHeight="1">
      <c r="A149" s="17"/>
      <c r="B149" s="8"/>
      <c r="D149" s="9"/>
      <c r="E149" s="27"/>
      <c r="F149" s="9"/>
      <c r="H149" s="84"/>
      <c r="J149" s="9"/>
      <c r="K149" s="22"/>
      <c r="L149" s="84"/>
      <c r="M149" s="2"/>
      <c r="P149" s="66"/>
      <c r="AA149" s="66"/>
    </row>
    <row r="150" spans="1:28" ht="20.45" customHeight="1">
      <c r="A150" s="17"/>
      <c r="B150" s="95" t="s">
        <v>191</v>
      </c>
      <c r="C150" s="96"/>
      <c r="D150" s="95"/>
      <c r="E150" s="27"/>
      <c r="F150" s="9"/>
      <c r="G150" s="22">
        <f>G148-G129-G131</f>
        <v>1050270269</v>
      </c>
      <c r="H150" s="84"/>
      <c r="J150" s="9"/>
      <c r="K150" s="22"/>
      <c r="L150" s="84"/>
      <c r="M150" s="2"/>
      <c r="O150" s="117"/>
      <c r="P150" s="9"/>
      <c r="Q150" s="9"/>
      <c r="Z150" s="117"/>
      <c r="AA150" s="9"/>
      <c r="AB150" s="9"/>
    </row>
    <row r="151" spans="1:28" s="8" customFormat="1" ht="20.45" customHeight="1">
      <c r="A151" s="17"/>
      <c r="B151" s="9"/>
      <c r="C151" s="17"/>
      <c r="D151" s="9"/>
      <c r="E151" s="27"/>
      <c r="F151" s="9"/>
      <c r="G151" s="22"/>
      <c r="H151" s="84"/>
      <c r="I151" s="24"/>
      <c r="J151" s="9"/>
      <c r="K151" s="22"/>
      <c r="L151" s="84"/>
      <c r="M151" s="2"/>
      <c r="N151" s="9"/>
      <c r="O151" s="16"/>
      <c r="P151" s="66"/>
      <c r="Q151" s="11"/>
      <c r="Z151" s="16"/>
      <c r="AA151" s="66"/>
      <c r="AB151" s="11"/>
    </row>
    <row r="152" spans="1:28" s="8" customFormat="1" ht="20.45" customHeight="1">
      <c r="A152" s="105" t="s">
        <v>192</v>
      </c>
      <c r="B152" s="9" t="s">
        <v>106</v>
      </c>
      <c r="C152" s="17"/>
      <c r="D152" s="9"/>
      <c r="E152" s="27"/>
      <c r="F152" s="9"/>
      <c r="G152" s="22"/>
      <c r="H152" s="118" t="s">
        <v>193</v>
      </c>
      <c r="I152" s="24"/>
      <c r="J152" s="9"/>
      <c r="K152" s="22"/>
      <c r="L152" s="118"/>
      <c r="M152" s="2"/>
      <c r="N152" s="9"/>
      <c r="O152" s="9" t="s">
        <v>194</v>
      </c>
      <c r="P152" s="9"/>
      <c r="Q152" s="9"/>
      <c r="Z152" s="9" t="s">
        <v>194</v>
      </c>
      <c r="AA152" s="9"/>
      <c r="AB152" s="9"/>
    </row>
    <row r="153" spans="1:28" s="8" customFormat="1" ht="20.45" customHeight="1">
      <c r="A153" s="17"/>
      <c r="B153" s="59" t="s">
        <v>171</v>
      </c>
      <c r="C153" s="9" t="s">
        <v>195</v>
      </c>
      <c r="D153" s="8" t="s">
        <v>43</v>
      </c>
      <c r="E153" s="27">
        <v>1</v>
      </c>
      <c r="F153" s="98">
        <f>P153*$P$12</f>
        <v>7.8200000000000006E-2</v>
      </c>
      <c r="G153" s="22">
        <f>ROUNDDOWN(H153*F153,0)</f>
        <v>78943790</v>
      </c>
      <c r="H153" s="22">
        <f>G125+G142</f>
        <v>1009511393</v>
      </c>
      <c r="I153" s="24"/>
      <c r="J153" s="98"/>
      <c r="K153" s="22"/>
      <c r="L153" s="22"/>
      <c r="M153" s="2"/>
      <c r="N153" s="9"/>
      <c r="O153" s="11" t="s">
        <v>196</v>
      </c>
      <c r="P153" s="66">
        <f>'経費（一括）建築'!P81</f>
        <v>7.8200000000000006E-2</v>
      </c>
      <c r="Q153" s="11" t="s">
        <v>145</v>
      </c>
      <c r="Z153" s="11" t="s">
        <v>196</v>
      </c>
      <c r="AA153" s="66">
        <f>'経費（一括）建築'!AA81</f>
        <v>0.10009999999999999</v>
      </c>
      <c r="AB153" s="11" t="s">
        <v>145</v>
      </c>
    </row>
    <row r="154" spans="1:28" s="8" customFormat="1" ht="20.45" customHeight="1">
      <c r="A154" s="17"/>
      <c r="B154" s="59" t="s">
        <v>173</v>
      </c>
      <c r="D154" s="8" t="s">
        <v>43</v>
      </c>
      <c r="E154" s="27">
        <v>1</v>
      </c>
      <c r="F154" s="98">
        <f>F153*1*$P$12</f>
        <v>7.8200000000000006E-2</v>
      </c>
      <c r="G154" s="22">
        <f>ROUNDDOWN(H154*F154,0)</f>
        <v>201106</v>
      </c>
      <c r="H154" s="22">
        <f>G144+G126</f>
        <v>2571696</v>
      </c>
      <c r="I154" s="24"/>
      <c r="J154" s="98"/>
      <c r="K154" s="22"/>
      <c r="L154" s="22"/>
      <c r="M154" s="2"/>
      <c r="N154" s="9"/>
      <c r="O154" s="11" t="s">
        <v>188</v>
      </c>
      <c r="P154" s="66">
        <f>'経費（一括）建築'!AL81</f>
        <v>6.8900000000000003E-2</v>
      </c>
      <c r="Q154" s="11" t="s">
        <v>145</v>
      </c>
      <c r="Z154" s="11" t="s">
        <v>188</v>
      </c>
      <c r="AA154" s="66">
        <f>'経費（一括）建築'!AW81</f>
        <v>0</v>
      </c>
      <c r="AB154" s="11" t="s">
        <v>145</v>
      </c>
    </row>
    <row r="155" spans="1:28" s="8" customFormat="1" ht="20.45" customHeight="1">
      <c r="A155" s="17"/>
      <c r="B155" s="59" t="s">
        <v>174</v>
      </c>
      <c r="D155" s="8" t="s">
        <v>43</v>
      </c>
      <c r="E155" s="27">
        <v>1</v>
      </c>
      <c r="F155" s="98">
        <f>'経費（一括）建築'!P98</f>
        <v>0.02</v>
      </c>
      <c r="G155" s="22">
        <f>ROUNDDOWN(H155*F155,0)</f>
        <v>763743</v>
      </c>
      <c r="H155" s="22">
        <f>G127+G145</f>
        <v>38187180</v>
      </c>
      <c r="I155" s="24"/>
      <c r="J155" s="98"/>
      <c r="K155" s="22"/>
      <c r="L155" s="22"/>
      <c r="M155" s="2"/>
      <c r="N155" s="9"/>
      <c r="P155" s="66"/>
      <c r="AA155" s="66"/>
    </row>
    <row r="156" spans="1:28" s="8" customFormat="1" ht="20.45" customHeight="1">
      <c r="A156" s="17"/>
      <c r="B156" s="8" t="s">
        <v>126</v>
      </c>
      <c r="C156" s="17"/>
      <c r="D156" s="9"/>
      <c r="E156" s="27"/>
      <c r="F156" s="9"/>
      <c r="G156" s="22">
        <f>SUM(G153:G155)</f>
        <v>79908639</v>
      </c>
      <c r="H156" s="84"/>
      <c r="I156" s="24"/>
      <c r="J156" s="9"/>
      <c r="K156" s="22"/>
      <c r="L156" s="84"/>
      <c r="M156" s="2"/>
      <c r="N156" s="9"/>
      <c r="P156" s="66"/>
      <c r="AA156" s="66"/>
    </row>
    <row r="157" spans="1:28" s="8" customFormat="1" ht="20.45" customHeight="1">
      <c r="A157" s="17"/>
      <c r="B157" s="9"/>
      <c r="C157" s="17"/>
      <c r="D157" s="9"/>
      <c r="E157" s="27"/>
      <c r="F157" s="9"/>
      <c r="G157" s="22"/>
      <c r="H157" s="84"/>
      <c r="I157" s="24"/>
      <c r="J157" s="9"/>
      <c r="K157" s="22"/>
      <c r="L157" s="84"/>
      <c r="M157" s="2"/>
      <c r="N157" s="9"/>
      <c r="O157" s="16"/>
      <c r="P157" s="66"/>
      <c r="Q157" s="11"/>
      <c r="Z157" s="16"/>
      <c r="AA157" s="66"/>
      <c r="AB157" s="11"/>
    </row>
    <row r="158" spans="1:28" s="8" customFormat="1" ht="20.45" customHeight="1">
      <c r="A158" s="17"/>
      <c r="B158" s="8" t="s">
        <v>197</v>
      </c>
      <c r="C158" s="17"/>
      <c r="D158" s="9"/>
      <c r="E158" s="27"/>
      <c r="F158" s="9"/>
      <c r="G158" s="22">
        <f>G156+G148</f>
        <v>1138286948</v>
      </c>
      <c r="H158" s="84"/>
      <c r="I158" s="24"/>
      <c r="J158" s="9"/>
      <c r="K158" s="22"/>
      <c r="L158" s="84"/>
      <c r="M158" s="2"/>
      <c r="N158" s="9"/>
      <c r="O158" s="16"/>
      <c r="P158" s="66"/>
      <c r="Q158" s="11"/>
      <c r="Z158" s="16"/>
      <c r="AA158" s="66"/>
      <c r="AB158" s="11"/>
    </row>
    <row r="159" spans="1:28" s="8" customFormat="1" ht="20.45" customHeight="1">
      <c r="A159" s="17"/>
      <c r="B159" s="95" t="s">
        <v>130</v>
      </c>
      <c r="C159" s="96"/>
      <c r="D159" s="9"/>
      <c r="E159" s="27"/>
      <c r="F159" s="9"/>
      <c r="G159" s="22">
        <f>G158-G131</f>
        <v>1138286848</v>
      </c>
      <c r="H159" s="84"/>
      <c r="I159" s="24"/>
      <c r="J159" s="9"/>
      <c r="K159" s="22"/>
      <c r="L159" s="84"/>
      <c r="M159" s="2"/>
      <c r="N159" s="9"/>
    </row>
    <row r="160" spans="1:28" s="8" customFormat="1" ht="20.45" customHeight="1">
      <c r="A160" s="7"/>
      <c r="B160" s="11"/>
      <c r="C160" s="119"/>
      <c r="D160" s="16"/>
      <c r="E160" s="180"/>
      <c r="F160" s="100"/>
      <c r="G160" s="22"/>
      <c r="H160" s="11"/>
      <c r="I160" s="120"/>
      <c r="J160" s="100"/>
      <c r="K160" s="22"/>
      <c r="L160" s="11"/>
      <c r="M160" s="2"/>
      <c r="N160" s="9"/>
    </row>
    <row r="161" spans="1:52" s="8" customFormat="1" ht="20.45" customHeight="1">
      <c r="A161" s="7"/>
      <c r="B161" s="11"/>
      <c r="C161" s="119"/>
      <c r="D161" s="16"/>
      <c r="E161" s="180"/>
      <c r="F161" s="100"/>
      <c r="G161" s="22"/>
      <c r="H161" s="11"/>
      <c r="I161" s="120"/>
      <c r="J161" s="100"/>
      <c r="K161" s="22"/>
      <c r="L161" s="11"/>
      <c r="M161" s="2"/>
      <c r="N161" s="9"/>
    </row>
    <row r="162" spans="1:52" s="8" customFormat="1" ht="20.45" customHeight="1">
      <c r="A162" s="7"/>
      <c r="B162" s="11"/>
      <c r="C162" s="119"/>
      <c r="D162" s="16"/>
      <c r="E162" s="180"/>
      <c r="F162" s="100"/>
      <c r="G162" s="22"/>
      <c r="H162" s="11"/>
      <c r="I162" s="120"/>
      <c r="J162" s="100"/>
      <c r="K162" s="22"/>
      <c r="L162" s="11"/>
      <c r="M162" s="2"/>
      <c r="N162" s="9"/>
    </row>
    <row r="163" spans="1:52" s="8" customFormat="1" ht="20.45" customHeight="1">
      <c r="A163" s="7"/>
      <c r="B163" s="11"/>
      <c r="C163" s="119"/>
      <c r="D163" s="16"/>
      <c r="E163" s="180"/>
      <c r="F163" s="100"/>
      <c r="G163" s="22"/>
      <c r="H163" s="11"/>
      <c r="I163" s="120"/>
      <c r="J163" s="100"/>
      <c r="K163" s="22"/>
      <c r="L163" s="11"/>
      <c r="M163" s="2"/>
      <c r="N163" s="9"/>
    </row>
    <row r="164" spans="1:52" s="8" customFormat="1" ht="20.45" customHeight="1">
      <c r="A164" s="7"/>
      <c r="B164" s="11"/>
      <c r="C164" s="119"/>
      <c r="D164" s="16"/>
      <c r="E164" s="180"/>
      <c r="F164" s="100"/>
      <c r="G164" s="22"/>
      <c r="H164" s="11"/>
      <c r="I164" s="120"/>
      <c r="J164" s="100"/>
      <c r="K164" s="22"/>
      <c r="L164" s="11"/>
      <c r="M164" s="2"/>
      <c r="N164" s="9"/>
      <c r="O164" s="16"/>
      <c r="P164" s="66"/>
      <c r="Q164" s="11"/>
      <c r="Z164" s="16"/>
      <c r="AA164" s="66"/>
      <c r="AB164" s="11"/>
    </row>
    <row r="165" spans="1:52" s="8" customFormat="1" ht="20.45" customHeight="1">
      <c r="A165" s="7"/>
      <c r="B165" s="11"/>
      <c r="C165" s="119"/>
      <c r="D165" s="16"/>
      <c r="E165" s="180"/>
      <c r="F165" s="100"/>
      <c r="G165" s="22"/>
      <c r="H165" s="11"/>
      <c r="I165" s="120"/>
      <c r="J165" s="100"/>
      <c r="K165" s="22"/>
      <c r="L165" s="11"/>
      <c r="M165" s="2"/>
      <c r="N165" s="9"/>
      <c r="O165" s="16"/>
      <c r="P165" s="66"/>
      <c r="Q165" s="11"/>
      <c r="Z165" s="16"/>
      <c r="AA165" s="66"/>
      <c r="AB165" s="11"/>
    </row>
    <row r="166" spans="1:52" s="8" customFormat="1" ht="20.45" customHeight="1">
      <c r="A166" s="7"/>
      <c r="B166" s="11"/>
      <c r="C166" s="119"/>
      <c r="D166" s="16"/>
      <c r="E166" s="180"/>
      <c r="F166" s="100"/>
      <c r="G166" s="22"/>
      <c r="H166" s="11"/>
      <c r="I166" s="120"/>
      <c r="J166" s="100"/>
      <c r="K166" s="22"/>
      <c r="L166" s="11"/>
      <c r="M166" s="2"/>
      <c r="N166" s="9"/>
      <c r="O166" s="16"/>
      <c r="P166" s="66"/>
      <c r="Q166" s="11"/>
      <c r="Z166" s="16"/>
      <c r="AA166" s="66"/>
      <c r="AB166" s="11"/>
    </row>
    <row r="167" spans="1:52" s="8" customFormat="1" ht="20.45" customHeight="1">
      <c r="A167" s="7"/>
      <c r="B167" s="11"/>
      <c r="C167" s="119"/>
      <c r="D167" s="16"/>
      <c r="E167" s="180"/>
      <c r="F167" s="100"/>
      <c r="G167" s="22"/>
      <c r="H167" s="11"/>
      <c r="I167" s="120"/>
      <c r="J167" s="100"/>
      <c r="K167" s="22"/>
      <c r="L167" s="11"/>
      <c r="M167" s="2"/>
      <c r="N167" s="9"/>
      <c r="O167" s="16"/>
      <c r="P167" s="66"/>
      <c r="Q167" s="11"/>
      <c r="Z167" s="16"/>
      <c r="AA167" s="66"/>
      <c r="AB167" s="11"/>
    </row>
    <row r="168" spans="1:52" s="8" customFormat="1" ht="20.45" customHeight="1">
      <c r="A168" s="111"/>
      <c r="B168" s="113"/>
      <c r="C168" s="113"/>
      <c r="D168" s="112"/>
      <c r="E168" s="178"/>
      <c r="F168" s="100"/>
      <c r="G168" s="22"/>
      <c r="H168" s="11"/>
      <c r="I168" s="114"/>
      <c r="J168" s="100"/>
      <c r="K168" s="22"/>
      <c r="L168" s="11"/>
      <c r="M168" s="2"/>
      <c r="N168" s="9"/>
      <c r="O168" s="11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17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</row>
    <row r="169" spans="1:52" s="8" customFormat="1" ht="20.45" customHeight="1">
      <c r="A169" s="111"/>
      <c r="B169" s="112"/>
      <c r="C169" s="113"/>
      <c r="D169" s="112"/>
      <c r="E169" s="178"/>
      <c r="F169" s="100"/>
      <c r="G169" s="22"/>
      <c r="H169" s="11"/>
      <c r="I169" s="114"/>
      <c r="J169" s="100"/>
      <c r="K169" s="22"/>
      <c r="L169" s="11"/>
      <c r="M169" s="2"/>
      <c r="N169" s="9"/>
      <c r="O169" s="11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17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</row>
    <row r="170" spans="1:52" s="8" customFormat="1" ht="20.45" customHeight="1">
      <c r="A170" s="111"/>
      <c r="B170" s="121"/>
      <c r="C170" s="121"/>
      <c r="D170" s="122"/>
      <c r="E170" s="181"/>
      <c r="F170" s="25"/>
      <c r="G170" s="22"/>
      <c r="H170" s="9"/>
      <c r="I170" s="123"/>
      <c r="J170" s="25"/>
      <c r="K170" s="22"/>
      <c r="L170" s="9"/>
      <c r="M170" s="2"/>
      <c r="N170" s="9"/>
      <c r="O170" s="117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17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spans="1:52" s="8" customFormat="1" ht="20.45" customHeight="1">
      <c r="A171" s="7"/>
      <c r="B171" s="9" t="s">
        <v>198</v>
      </c>
      <c r="C171" s="17"/>
      <c r="E171" s="27"/>
      <c r="F171" s="9"/>
      <c r="G171" s="22"/>
      <c r="H171" s="84"/>
      <c r="I171" s="24"/>
      <c r="J171" s="9"/>
      <c r="K171" s="22"/>
      <c r="L171" s="84"/>
      <c r="M171" s="2"/>
      <c r="N171" s="9"/>
      <c r="O171" s="11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17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</row>
    <row r="172" spans="1:52" s="8" customFormat="1" ht="20.45" customHeight="1">
      <c r="A172" s="105" t="s">
        <v>169</v>
      </c>
      <c r="B172" s="9" t="s">
        <v>170</v>
      </c>
      <c r="C172" s="17"/>
      <c r="E172" s="27"/>
      <c r="F172" s="9"/>
      <c r="G172" s="22"/>
      <c r="H172" s="84"/>
      <c r="I172" s="24"/>
      <c r="J172" s="9"/>
      <c r="K172" s="22"/>
      <c r="L172" s="84"/>
      <c r="M172" s="2"/>
      <c r="N172" s="58"/>
      <c r="P172" s="9"/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spans="1:52" ht="20.45" customHeight="1">
      <c r="B173" s="59" t="s">
        <v>171</v>
      </c>
      <c r="C173" s="9" t="s">
        <v>199</v>
      </c>
      <c r="D173" s="8" t="s">
        <v>43</v>
      </c>
      <c r="E173" s="27">
        <v>1</v>
      </c>
      <c r="F173" s="9"/>
      <c r="G173" s="22">
        <f>G33</f>
        <v>161648660</v>
      </c>
      <c r="H173" s="84"/>
      <c r="J173" s="9"/>
      <c r="K173" s="22"/>
      <c r="L173" s="84"/>
      <c r="M173" s="2"/>
      <c r="N173" s="58"/>
      <c r="P173" s="66"/>
      <c r="R173" s="8"/>
      <c r="S173" s="8"/>
      <c r="T173" s="8"/>
      <c r="U173" s="8"/>
      <c r="V173" s="8"/>
      <c r="W173" s="8"/>
      <c r="X173" s="8"/>
      <c r="Y173" s="8"/>
      <c r="AA173" s="66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20.45" customHeight="1">
      <c r="B174" s="59"/>
      <c r="C174" s="59"/>
      <c r="E174" s="27"/>
      <c r="F174" s="9"/>
      <c r="H174" s="84"/>
      <c r="J174" s="9"/>
      <c r="K174" s="22"/>
      <c r="L174" s="84"/>
      <c r="M174" s="2"/>
      <c r="N174" s="58"/>
      <c r="P174" s="124"/>
      <c r="Q174" s="16"/>
      <c r="R174" s="8"/>
      <c r="S174" s="8"/>
      <c r="T174" s="8"/>
      <c r="U174" s="8"/>
      <c r="V174" s="8"/>
      <c r="W174" s="8"/>
      <c r="X174" s="8"/>
      <c r="Y174" s="8"/>
      <c r="AA174" s="124"/>
      <c r="AB174" s="16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20.45" customHeight="1">
      <c r="B175" s="8" t="s">
        <v>49</v>
      </c>
      <c r="C175" s="60"/>
      <c r="E175" s="27"/>
      <c r="F175" s="27"/>
      <c r="G175" s="22">
        <f>SUM(G173:G174)</f>
        <v>161648660</v>
      </c>
      <c r="H175" s="58"/>
      <c r="J175" s="27"/>
      <c r="K175" s="22"/>
      <c r="L175" s="58"/>
      <c r="M175" s="2"/>
      <c r="N175" s="58"/>
      <c r="O175" s="101"/>
      <c r="Z175" s="101"/>
    </row>
    <row r="176" spans="1:52" ht="20.25" customHeight="1">
      <c r="B176" s="17" t="s">
        <v>50</v>
      </c>
      <c r="D176" s="8" t="s">
        <v>43</v>
      </c>
      <c r="E176" s="27">
        <v>1</v>
      </c>
      <c r="F176" s="27"/>
      <c r="G176" s="22">
        <f>G41</f>
        <v>0</v>
      </c>
      <c r="H176" s="58"/>
      <c r="J176" s="27"/>
      <c r="K176" s="22"/>
      <c r="L176" s="58"/>
      <c r="M176" s="2"/>
      <c r="N176" s="58"/>
    </row>
    <row r="177" spans="1:52" ht="20.45" customHeight="1">
      <c r="B177" s="7" t="s">
        <v>51</v>
      </c>
      <c r="E177" s="27"/>
      <c r="F177" s="27"/>
      <c r="G177" s="22">
        <f>G175+G176</f>
        <v>161648660</v>
      </c>
      <c r="H177" s="58"/>
      <c r="J177" s="27"/>
      <c r="K177" s="22"/>
      <c r="L177" s="58"/>
      <c r="M177" s="2"/>
      <c r="N177" s="58"/>
    </row>
    <row r="178" spans="1:52" s="8" customFormat="1" ht="20.45" customHeight="1">
      <c r="A178" s="7"/>
      <c r="B178" s="17" t="s">
        <v>52</v>
      </c>
      <c r="C178" s="17"/>
      <c r="D178" s="8" t="s">
        <v>43</v>
      </c>
      <c r="E178" s="27">
        <v>1</v>
      </c>
      <c r="F178" s="27"/>
      <c r="G178" s="22">
        <v>0</v>
      </c>
      <c r="H178" s="58"/>
      <c r="I178" s="24"/>
      <c r="J178" s="27"/>
      <c r="K178" s="22"/>
      <c r="L178" s="58"/>
      <c r="M178" s="2"/>
      <c r="N178" s="58"/>
      <c r="O178" s="16"/>
      <c r="P178" s="11"/>
      <c r="Q178" s="11"/>
      <c r="R178" s="9"/>
      <c r="S178" s="9"/>
      <c r="T178" s="9"/>
      <c r="U178" s="9"/>
      <c r="V178" s="9"/>
      <c r="W178" s="9"/>
      <c r="X178" s="9"/>
      <c r="Y178" s="9"/>
      <c r="Z178" s="16"/>
      <c r="AA178" s="11"/>
      <c r="AB178" s="11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</row>
    <row r="179" spans="1:52" s="8" customFormat="1" ht="20.45" customHeight="1">
      <c r="A179" s="7"/>
      <c r="B179" s="7" t="s">
        <v>175</v>
      </c>
      <c r="C179" s="17"/>
      <c r="E179" s="27"/>
      <c r="F179" s="27"/>
      <c r="G179" s="22">
        <f>G177+G178</f>
        <v>161648660</v>
      </c>
      <c r="H179" s="58"/>
      <c r="I179" s="24"/>
      <c r="J179" s="27"/>
      <c r="K179" s="22"/>
      <c r="L179" s="58"/>
      <c r="M179" s="2"/>
      <c r="N179" s="58"/>
      <c r="O179" s="16"/>
      <c r="P179" s="66"/>
      <c r="Q179" s="11"/>
      <c r="R179" s="9"/>
      <c r="S179" s="9"/>
      <c r="T179" s="9"/>
      <c r="U179" s="9"/>
      <c r="V179" s="9"/>
      <c r="W179" s="9"/>
      <c r="X179" s="9"/>
      <c r="Y179" s="9"/>
      <c r="Z179" s="16"/>
      <c r="AA179" s="66"/>
      <c r="AB179" s="11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</row>
    <row r="180" spans="1:52" ht="20.45" customHeight="1">
      <c r="A180" s="17"/>
      <c r="D180" s="9"/>
      <c r="E180" s="27"/>
      <c r="F180" s="9"/>
      <c r="H180" s="84"/>
      <c r="J180" s="9"/>
      <c r="K180" s="22"/>
      <c r="L180" s="84"/>
      <c r="M180" s="2"/>
      <c r="N180" s="58"/>
      <c r="P180" s="66"/>
      <c r="AA180" s="66"/>
    </row>
    <row r="181" spans="1:52" ht="20.45" customHeight="1">
      <c r="A181" s="105" t="s">
        <v>176</v>
      </c>
      <c r="B181" s="9" t="s">
        <v>177</v>
      </c>
      <c r="C181" s="102"/>
      <c r="E181" s="27"/>
      <c r="F181" s="9"/>
      <c r="J181" s="9"/>
      <c r="K181" s="22"/>
      <c r="M181" s="2"/>
    </row>
    <row r="182" spans="1:52" ht="20.45" customHeight="1">
      <c r="A182" s="17"/>
      <c r="B182" s="59" t="s">
        <v>171</v>
      </c>
      <c r="C182" s="17" t="s">
        <v>195</v>
      </c>
      <c r="D182" s="8" t="s">
        <v>43</v>
      </c>
      <c r="E182" s="27">
        <v>1</v>
      </c>
      <c r="F182" s="98">
        <f>P183*$P$12</f>
        <v>4.0599999999999997E-2</v>
      </c>
      <c r="G182" s="22">
        <f>ROUNDDOWN(G173*F182,0)</f>
        <v>6562935</v>
      </c>
      <c r="J182" s="98"/>
      <c r="K182" s="22"/>
      <c r="M182" s="2"/>
      <c r="N182" s="2"/>
      <c r="O182" s="16" t="s">
        <v>183</v>
      </c>
      <c r="P182" s="66"/>
      <c r="Z182" s="16" t="s">
        <v>183</v>
      </c>
      <c r="AA182" s="66"/>
    </row>
    <row r="183" spans="1:52" ht="20.45" customHeight="1">
      <c r="A183" s="17"/>
      <c r="B183" s="59"/>
      <c r="E183" s="27"/>
      <c r="F183" s="98"/>
      <c r="H183" s="84"/>
      <c r="J183" s="98"/>
      <c r="K183" s="22"/>
      <c r="L183" s="84"/>
      <c r="M183" s="2"/>
      <c r="O183" s="16" t="s">
        <v>200</v>
      </c>
      <c r="P183" s="66">
        <f>'経費（一括）建築'!P58</f>
        <v>4.0599999999999997E-2</v>
      </c>
      <c r="Q183" s="11" t="s">
        <v>145</v>
      </c>
      <c r="Z183" s="16" t="s">
        <v>200</v>
      </c>
      <c r="AA183" s="66">
        <f>'経費（一括）建築'!AA58</f>
        <v>3.9E-2</v>
      </c>
      <c r="AB183" s="11" t="s">
        <v>145</v>
      </c>
    </row>
    <row r="184" spans="1:52" ht="20.45" customHeight="1">
      <c r="A184" s="17"/>
      <c r="B184" s="8" t="s">
        <v>92</v>
      </c>
      <c r="D184" s="9"/>
      <c r="E184" s="27"/>
      <c r="F184" s="9"/>
      <c r="G184" s="22">
        <f>SUM(G182:G183)</f>
        <v>6562935</v>
      </c>
      <c r="H184" s="84"/>
      <c r="J184" s="9"/>
      <c r="K184" s="22"/>
      <c r="L184" s="84"/>
      <c r="M184" s="2"/>
      <c r="O184" s="16" t="s">
        <v>201</v>
      </c>
      <c r="P184" s="84">
        <f>'経費（一括）建築'!AL58</f>
        <v>4.0899999999999999E-2</v>
      </c>
      <c r="Q184" s="11" t="s">
        <v>145</v>
      </c>
      <c r="Z184" s="16" t="s">
        <v>201</v>
      </c>
      <c r="AA184" s="84">
        <f>'経費（一括）建築'!AW58</f>
        <v>0</v>
      </c>
      <c r="AB184" s="11" t="s">
        <v>145</v>
      </c>
    </row>
    <row r="185" spans="1:52" ht="20.45" customHeight="1">
      <c r="A185" s="17"/>
      <c r="B185" s="8" t="s">
        <v>190</v>
      </c>
      <c r="D185" s="9"/>
      <c r="E185" s="27"/>
      <c r="F185" s="9"/>
      <c r="G185" s="22">
        <f>G179+G184</f>
        <v>168211595</v>
      </c>
      <c r="H185" s="84"/>
      <c r="J185" s="9"/>
      <c r="K185" s="22"/>
      <c r="L185" s="84"/>
      <c r="M185" s="2"/>
      <c r="O185" s="8"/>
      <c r="P185" s="9"/>
      <c r="Q185" s="9"/>
      <c r="Z185" s="8"/>
      <c r="AA185" s="9"/>
      <c r="AB185" s="9"/>
    </row>
    <row r="186" spans="1:52" ht="20.45" customHeight="1">
      <c r="A186" s="17"/>
      <c r="B186" s="95" t="s">
        <v>191</v>
      </c>
      <c r="C186" s="96"/>
      <c r="D186" s="95"/>
      <c r="E186" s="27"/>
      <c r="F186" s="9"/>
      <c r="G186" s="22">
        <f>G185-G176-G178</f>
        <v>168211595</v>
      </c>
      <c r="H186" s="98"/>
      <c r="J186" s="9"/>
      <c r="K186" s="22"/>
      <c r="L186" s="98"/>
      <c r="M186" s="2"/>
      <c r="O186" s="8"/>
      <c r="P186" s="9"/>
      <c r="Q186" s="9"/>
      <c r="Z186" s="8"/>
      <c r="AA186" s="9"/>
      <c r="AB186" s="9"/>
    </row>
    <row r="187" spans="1:52" ht="20.45" customHeight="1">
      <c r="A187" s="17"/>
      <c r="D187" s="9"/>
      <c r="E187" s="27"/>
      <c r="F187" s="9"/>
      <c r="H187" s="84"/>
      <c r="J187" s="9"/>
      <c r="K187" s="22"/>
      <c r="L187" s="84"/>
      <c r="M187" s="2"/>
      <c r="P187" s="66"/>
      <c r="AA187" s="66"/>
    </row>
    <row r="188" spans="1:52" ht="20.45" customHeight="1">
      <c r="A188" s="105" t="s">
        <v>192</v>
      </c>
      <c r="B188" s="9" t="s">
        <v>106</v>
      </c>
      <c r="D188" s="9"/>
      <c r="E188" s="27"/>
      <c r="F188" s="9"/>
      <c r="H188" s="118" t="s">
        <v>193</v>
      </c>
      <c r="J188" s="9"/>
      <c r="K188" s="22"/>
      <c r="L188" s="118"/>
      <c r="M188" s="2"/>
    </row>
    <row r="189" spans="1:52" ht="20.45" customHeight="1">
      <c r="A189" s="17"/>
      <c r="B189" s="59" t="s">
        <v>171</v>
      </c>
      <c r="C189" s="17" t="s">
        <v>195</v>
      </c>
      <c r="D189" s="8" t="s">
        <v>43</v>
      </c>
      <c r="E189" s="27">
        <v>1</v>
      </c>
      <c r="F189" s="98">
        <f>P190</f>
        <v>0.14399999999999999</v>
      </c>
      <c r="G189" s="22">
        <f>ROUNDDOWN(H189*F189,0)</f>
        <v>24222469</v>
      </c>
      <c r="H189" s="13">
        <f>G173+G182</f>
        <v>168211595</v>
      </c>
      <c r="J189" s="98"/>
      <c r="K189" s="22"/>
      <c r="L189" s="13"/>
      <c r="M189" s="2"/>
      <c r="O189" s="16" t="s">
        <v>194</v>
      </c>
      <c r="P189" s="66"/>
      <c r="Z189" s="16" t="s">
        <v>194</v>
      </c>
      <c r="AA189" s="66"/>
    </row>
    <row r="190" spans="1:52" ht="20.45" customHeight="1">
      <c r="A190" s="17"/>
      <c r="B190" s="59"/>
      <c r="E190" s="27"/>
      <c r="F190" s="98"/>
      <c r="H190" s="13"/>
      <c r="J190" s="98"/>
      <c r="K190" s="22"/>
      <c r="L190" s="13"/>
      <c r="M190" s="2"/>
      <c r="O190" s="16" t="s">
        <v>202</v>
      </c>
      <c r="P190" s="66">
        <f>'経費（一括）建築'!P86</f>
        <v>0.14399999999999999</v>
      </c>
      <c r="Q190" s="11" t="s">
        <v>145</v>
      </c>
      <c r="Z190" s="16" t="s">
        <v>202</v>
      </c>
      <c r="AA190" s="66">
        <f>'経費（一括）建築'!AA86</f>
        <v>0.2291</v>
      </c>
      <c r="AB190" s="11" t="s">
        <v>145</v>
      </c>
    </row>
    <row r="191" spans="1:52" ht="20.45" customHeight="1">
      <c r="A191" s="17"/>
      <c r="B191" s="8" t="s">
        <v>126</v>
      </c>
      <c r="D191" s="9"/>
      <c r="E191" s="27"/>
      <c r="F191" s="9"/>
      <c r="G191" s="22">
        <f>SUM(G189:G190)</f>
        <v>24222469</v>
      </c>
      <c r="H191" s="84"/>
      <c r="J191" s="9"/>
      <c r="K191" s="22"/>
      <c r="L191" s="84"/>
      <c r="M191" s="2"/>
      <c r="O191" s="16" t="s">
        <v>201</v>
      </c>
      <c r="P191" s="125">
        <f>'経費（一括）建築'!AL86</f>
        <v>0.15409999999999999</v>
      </c>
      <c r="Q191" s="11" t="s">
        <v>145</v>
      </c>
      <c r="Z191" s="16" t="s">
        <v>201</v>
      </c>
      <c r="AA191" s="125">
        <f>'経費（一括）建築'!AW86</f>
        <v>0</v>
      </c>
      <c r="AB191" s="11" t="s">
        <v>145</v>
      </c>
    </row>
    <row r="192" spans="1:52" ht="20.45" customHeight="1">
      <c r="A192" s="17"/>
      <c r="B192" s="8" t="s">
        <v>197</v>
      </c>
      <c r="D192" s="9"/>
      <c r="E192" s="27"/>
      <c r="F192" s="9"/>
      <c r="G192" s="22">
        <f>G185+G191</f>
        <v>192434064</v>
      </c>
      <c r="H192" s="84"/>
      <c r="J192" s="9"/>
      <c r="K192" s="22"/>
      <c r="L192" s="84"/>
      <c r="M192" s="2"/>
      <c r="O192" s="8"/>
      <c r="P192" s="9"/>
      <c r="Q192" s="9"/>
      <c r="Z192" s="8"/>
      <c r="AA192" s="9"/>
      <c r="AB192" s="9"/>
    </row>
    <row r="193" spans="1:52" ht="20.45" customHeight="1">
      <c r="A193" s="17"/>
      <c r="B193" s="95" t="s">
        <v>130</v>
      </c>
      <c r="C193" s="96"/>
      <c r="D193" s="9"/>
      <c r="E193" s="27"/>
      <c r="F193" s="9"/>
      <c r="G193" s="22">
        <f>G192-G178</f>
        <v>192434064</v>
      </c>
      <c r="H193" s="84"/>
      <c r="J193" s="9"/>
      <c r="K193" s="22"/>
      <c r="L193" s="84"/>
      <c r="M193" s="2"/>
      <c r="O193" s="8"/>
      <c r="P193" s="9"/>
      <c r="Q193" s="9"/>
      <c r="Z193" s="8"/>
      <c r="AA193" s="9"/>
      <c r="AB193" s="9"/>
    </row>
    <row r="194" spans="1:52" ht="20.45" customHeight="1">
      <c r="A194" s="17"/>
      <c r="D194" s="9"/>
      <c r="E194" s="27"/>
      <c r="F194" s="9"/>
      <c r="H194" s="84"/>
      <c r="J194" s="9"/>
      <c r="K194" s="22"/>
      <c r="L194" s="84"/>
      <c r="M194" s="2"/>
      <c r="P194" s="66"/>
      <c r="AA194" s="66"/>
    </row>
    <row r="195" spans="1:52" ht="20.45" customHeight="1">
      <c r="B195" s="9" t="s">
        <v>203</v>
      </c>
      <c r="E195" s="27"/>
      <c r="F195" s="9"/>
      <c r="H195" s="84"/>
      <c r="J195" s="9"/>
      <c r="K195" s="22"/>
      <c r="L195" s="84"/>
      <c r="M195" s="2"/>
    </row>
    <row r="196" spans="1:52" ht="20.45" customHeight="1">
      <c r="A196" s="105" t="s">
        <v>169</v>
      </c>
      <c r="B196" s="9" t="s">
        <v>170</v>
      </c>
      <c r="E196" s="27"/>
      <c r="F196" s="9"/>
      <c r="H196" s="84"/>
      <c r="J196" s="9"/>
      <c r="K196" s="22"/>
      <c r="L196" s="84"/>
      <c r="M196" s="2"/>
      <c r="O196" s="8"/>
      <c r="P196" s="9"/>
      <c r="Q196" s="9"/>
      <c r="Z196" s="8"/>
      <c r="AA196" s="9"/>
      <c r="AB196" s="9"/>
    </row>
    <row r="197" spans="1:52" ht="20.45" customHeight="1">
      <c r="B197" s="59" t="s">
        <v>171</v>
      </c>
      <c r="C197" s="9" t="s">
        <v>204</v>
      </c>
      <c r="D197" s="8" t="s">
        <v>43</v>
      </c>
      <c r="E197" s="27">
        <v>1</v>
      </c>
      <c r="F197" s="9"/>
      <c r="G197" s="22">
        <f>G35</f>
        <v>0</v>
      </c>
      <c r="H197" s="84"/>
      <c r="J197" s="9"/>
      <c r="K197" s="22"/>
      <c r="L197" s="84"/>
      <c r="M197" s="2"/>
      <c r="N197" s="58"/>
    </row>
    <row r="198" spans="1:52" ht="20.45" customHeight="1">
      <c r="B198" s="59"/>
      <c r="C198" s="59"/>
      <c r="E198" s="27"/>
      <c r="F198" s="9"/>
      <c r="H198" s="84"/>
      <c r="J198" s="9"/>
      <c r="K198" s="22"/>
      <c r="L198" s="84"/>
      <c r="M198" s="2"/>
      <c r="N198" s="58"/>
      <c r="P198" s="66"/>
      <c r="AA198" s="66"/>
    </row>
    <row r="199" spans="1:52" ht="20.45" customHeight="1">
      <c r="B199" s="8" t="s">
        <v>49</v>
      </c>
      <c r="C199" s="60"/>
      <c r="E199" s="27"/>
      <c r="F199" s="27"/>
      <c r="G199" s="22">
        <f>SUM(G197:G198)</f>
        <v>0</v>
      </c>
      <c r="H199" s="58"/>
      <c r="J199" s="27"/>
      <c r="K199" s="22"/>
      <c r="L199" s="58"/>
      <c r="M199" s="2"/>
      <c r="N199" s="58"/>
      <c r="P199" s="66"/>
      <c r="AA199" s="66"/>
    </row>
    <row r="200" spans="1:52" ht="20.45" customHeight="1">
      <c r="B200" s="17" t="s">
        <v>50</v>
      </c>
      <c r="D200" s="8" t="s">
        <v>43</v>
      </c>
      <c r="E200" s="27">
        <v>1</v>
      </c>
      <c r="F200" s="27"/>
      <c r="G200" s="22">
        <v>0</v>
      </c>
      <c r="H200" s="58"/>
      <c r="J200" s="27"/>
      <c r="K200" s="22"/>
      <c r="L200" s="58"/>
      <c r="M200" s="2"/>
      <c r="N200" s="58"/>
      <c r="P200" s="66"/>
      <c r="R200" s="8"/>
      <c r="S200" s="8"/>
      <c r="T200" s="8"/>
      <c r="U200" s="8"/>
      <c r="V200" s="8"/>
      <c r="W200" s="8"/>
      <c r="X200" s="8"/>
      <c r="Y200" s="8"/>
      <c r="AA200" s="66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20.45" customHeight="1">
      <c r="B201" s="7" t="s">
        <v>51</v>
      </c>
      <c r="E201" s="27"/>
      <c r="F201" s="27"/>
      <c r="G201" s="22">
        <f>G199+G200</f>
        <v>0</v>
      </c>
      <c r="H201" s="58"/>
      <c r="J201" s="27"/>
      <c r="K201" s="22"/>
      <c r="L201" s="58"/>
      <c r="M201" s="2"/>
      <c r="N201" s="58"/>
      <c r="P201" s="66"/>
      <c r="AA201" s="66"/>
    </row>
    <row r="202" spans="1:52" ht="20.45" customHeight="1">
      <c r="B202" s="17" t="s">
        <v>52</v>
      </c>
      <c r="D202" s="8" t="s">
        <v>43</v>
      </c>
      <c r="E202" s="27">
        <v>1</v>
      </c>
      <c r="F202" s="27"/>
      <c r="G202" s="22">
        <v>0</v>
      </c>
      <c r="H202" s="58"/>
      <c r="J202" s="27"/>
      <c r="K202" s="22"/>
      <c r="L202" s="58"/>
      <c r="M202" s="2"/>
      <c r="N202" s="58"/>
      <c r="P202" s="66"/>
      <c r="AA202" s="66"/>
    </row>
    <row r="203" spans="1:52" ht="20.45" customHeight="1">
      <c r="B203" s="7" t="s">
        <v>175</v>
      </c>
      <c r="E203" s="27"/>
      <c r="F203" s="27"/>
      <c r="G203" s="22">
        <f>G201+G202</f>
        <v>0</v>
      </c>
      <c r="H203" s="58"/>
      <c r="J203" s="27"/>
      <c r="K203" s="22"/>
      <c r="L203" s="58"/>
      <c r="M203" s="2"/>
      <c r="N203" s="58"/>
    </row>
    <row r="204" spans="1:52" ht="20.45" customHeight="1">
      <c r="A204" s="17"/>
      <c r="D204" s="9"/>
      <c r="E204" s="27"/>
      <c r="F204" s="9"/>
      <c r="H204" s="84"/>
      <c r="J204" s="9"/>
      <c r="K204" s="22"/>
      <c r="L204" s="84"/>
      <c r="M204" s="2"/>
      <c r="N204" s="58"/>
    </row>
    <row r="205" spans="1:52" s="8" customFormat="1" ht="20.45" customHeight="1">
      <c r="A205" s="105" t="s">
        <v>176</v>
      </c>
      <c r="B205" s="9" t="s">
        <v>177</v>
      </c>
      <c r="C205" s="102"/>
      <c r="D205" s="9"/>
      <c r="E205" s="27"/>
      <c r="F205" s="9"/>
      <c r="G205" s="11"/>
      <c r="H205" s="9"/>
      <c r="I205" s="9"/>
      <c r="J205" s="9"/>
      <c r="K205" s="11"/>
      <c r="L205" s="9"/>
      <c r="M205" s="2"/>
      <c r="N205" s="58"/>
      <c r="O205" s="16"/>
      <c r="P205" s="11"/>
      <c r="Q205" s="11"/>
      <c r="R205" s="9"/>
      <c r="S205" s="9"/>
      <c r="T205" s="9"/>
      <c r="U205" s="9"/>
      <c r="V205" s="9"/>
      <c r="W205" s="9"/>
      <c r="X205" s="9"/>
      <c r="Y205" s="9"/>
      <c r="Z205" s="16"/>
      <c r="AA205" s="11"/>
      <c r="AB205" s="11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</row>
    <row r="206" spans="1:52" ht="20.45" customHeight="1">
      <c r="A206" s="17"/>
      <c r="B206" s="59" t="s">
        <v>171</v>
      </c>
      <c r="C206" s="17" t="s">
        <v>195</v>
      </c>
      <c r="D206" s="8" t="s">
        <v>43</v>
      </c>
      <c r="E206" s="27">
        <v>1</v>
      </c>
      <c r="F206" s="98">
        <f>P208*$P$12</f>
        <v>5.5100000000000003E-2</v>
      </c>
      <c r="G206" s="22">
        <f>ROUNDDOWN(G197*F206,0)</f>
        <v>0</v>
      </c>
      <c r="J206" s="98"/>
      <c r="K206" s="22"/>
      <c r="M206" s="2"/>
    </row>
    <row r="207" spans="1:52" ht="20.45" customHeight="1">
      <c r="A207" s="17"/>
      <c r="B207" s="59"/>
      <c r="E207" s="27"/>
      <c r="F207" s="98"/>
      <c r="H207" s="84"/>
      <c r="J207" s="98"/>
      <c r="K207" s="22"/>
      <c r="L207" s="84"/>
      <c r="M207" s="2"/>
      <c r="O207" s="16" t="s">
        <v>183</v>
      </c>
      <c r="P207" s="66"/>
      <c r="Z207" s="16" t="s">
        <v>183</v>
      </c>
      <c r="AA207" s="66"/>
    </row>
    <row r="208" spans="1:52" ht="20.45" customHeight="1">
      <c r="A208" s="17"/>
      <c r="B208" s="8" t="s">
        <v>92</v>
      </c>
      <c r="D208" s="9"/>
      <c r="E208" s="27"/>
      <c r="F208" s="8"/>
      <c r="G208" s="22">
        <f>SUM(G206:G207)</f>
        <v>0</v>
      </c>
      <c r="H208" s="84"/>
      <c r="J208" s="8"/>
      <c r="K208" s="22"/>
      <c r="L208" s="84"/>
      <c r="M208" s="2"/>
      <c r="N208" s="2"/>
      <c r="O208" s="16" t="s">
        <v>205</v>
      </c>
      <c r="P208" s="66">
        <f>'経費（一括）建築'!P63</f>
        <v>5.5100000000000003E-2</v>
      </c>
      <c r="Q208" s="11" t="s">
        <v>145</v>
      </c>
      <c r="Z208" s="16" t="s">
        <v>205</v>
      </c>
      <c r="AA208" s="66">
        <f>'経費（一括）建築'!AA63</f>
        <v>4.8599999999999997E-2</v>
      </c>
      <c r="AB208" s="11" t="s">
        <v>145</v>
      </c>
    </row>
    <row r="209" spans="1:28" ht="20.45" customHeight="1">
      <c r="A209" s="17"/>
      <c r="B209" s="8" t="s">
        <v>190</v>
      </c>
      <c r="D209" s="9"/>
      <c r="E209" s="27"/>
      <c r="F209" s="8"/>
      <c r="G209" s="22">
        <f>G203+G208</f>
        <v>0</v>
      </c>
      <c r="H209" s="84"/>
      <c r="J209" s="8"/>
      <c r="K209" s="22"/>
      <c r="L209" s="84"/>
      <c r="M209" s="2"/>
      <c r="O209" s="16" t="s">
        <v>206</v>
      </c>
      <c r="P209" s="66">
        <f>'経費（一括）建築'!AL63</f>
        <v>1.7299999999999999E-2</v>
      </c>
      <c r="Q209" s="11" t="s">
        <v>145</v>
      </c>
      <c r="Z209" s="16" t="s">
        <v>206</v>
      </c>
      <c r="AA209" s="66">
        <f>'経費（一括）建築'!AW63</f>
        <v>0</v>
      </c>
      <c r="AB209" s="11" t="s">
        <v>145</v>
      </c>
    </row>
    <row r="210" spans="1:28" ht="20.45" customHeight="1">
      <c r="A210" s="17"/>
      <c r="B210" s="95" t="s">
        <v>191</v>
      </c>
      <c r="C210" s="96"/>
      <c r="D210" s="95"/>
      <c r="E210" s="27"/>
      <c r="F210" s="8"/>
      <c r="G210" s="22">
        <f>G209-G200-G202</f>
        <v>0</v>
      </c>
      <c r="H210" s="84"/>
      <c r="J210" s="8"/>
      <c r="K210" s="22"/>
      <c r="L210" s="84"/>
      <c r="M210" s="2"/>
    </row>
    <row r="211" spans="1:28" ht="20.45" customHeight="1">
      <c r="A211" s="17"/>
      <c r="B211" s="8"/>
      <c r="D211" s="9"/>
      <c r="E211" s="27"/>
      <c r="F211" s="8"/>
      <c r="H211" s="84"/>
      <c r="J211" s="8"/>
      <c r="K211" s="22"/>
      <c r="L211" s="84"/>
      <c r="M211" s="2"/>
      <c r="P211" s="66"/>
      <c r="AA211" s="66"/>
    </row>
    <row r="212" spans="1:28" ht="20.45" customHeight="1">
      <c r="A212" s="105" t="s">
        <v>192</v>
      </c>
      <c r="B212" s="9" t="s">
        <v>106</v>
      </c>
      <c r="C212" s="102"/>
      <c r="D212" s="9"/>
      <c r="E212" s="27"/>
      <c r="F212" s="8"/>
      <c r="H212" s="118" t="s">
        <v>193</v>
      </c>
      <c r="J212" s="8"/>
      <c r="K212" s="22"/>
      <c r="L212" s="118"/>
      <c r="M212" s="2"/>
    </row>
    <row r="213" spans="1:28" ht="20.45" customHeight="1">
      <c r="A213" s="17"/>
      <c r="B213" s="59" t="s">
        <v>171</v>
      </c>
      <c r="C213" s="17" t="s">
        <v>195</v>
      </c>
      <c r="D213" s="8" t="s">
        <v>43</v>
      </c>
      <c r="E213" s="27">
        <v>1</v>
      </c>
      <c r="F213" s="98">
        <f>P215*$P$12</f>
        <v>0.31230000000000002</v>
      </c>
      <c r="G213" s="22">
        <f>ROUNDDOWN(H213*F213,0)</f>
        <v>0</v>
      </c>
      <c r="H213" s="22">
        <f>G197+G206</f>
        <v>0</v>
      </c>
      <c r="J213" s="98"/>
      <c r="K213" s="22"/>
      <c r="L213" s="22"/>
      <c r="M213" s="2"/>
    </row>
    <row r="214" spans="1:28" ht="20.45" customHeight="1">
      <c r="A214" s="17"/>
      <c r="B214" s="59"/>
      <c r="E214" s="27"/>
      <c r="F214" s="98"/>
      <c r="H214" s="13"/>
      <c r="J214" s="98"/>
      <c r="K214" s="22"/>
      <c r="L214" s="13"/>
      <c r="M214" s="2"/>
      <c r="O214" s="16" t="s">
        <v>194</v>
      </c>
      <c r="P214" s="66"/>
      <c r="Z214" s="16" t="s">
        <v>194</v>
      </c>
      <c r="AA214" s="66"/>
    </row>
    <row r="215" spans="1:28" ht="20.45" customHeight="1">
      <c r="A215" s="17"/>
      <c r="B215" s="8" t="s">
        <v>126</v>
      </c>
      <c r="D215" s="9"/>
      <c r="E215" s="27"/>
      <c r="F215" s="9"/>
      <c r="G215" s="22">
        <f>SUM(G213:G214)</f>
        <v>0</v>
      </c>
      <c r="H215" s="84"/>
      <c r="J215" s="9"/>
      <c r="K215" s="22"/>
      <c r="L215" s="84"/>
      <c r="M215" s="2"/>
      <c r="O215" s="16" t="s">
        <v>207</v>
      </c>
      <c r="P215" s="66">
        <f>'経費（一括）建築'!P91</f>
        <v>0.31230000000000002</v>
      </c>
      <c r="Q215" s="11" t="s">
        <v>145</v>
      </c>
      <c r="Z215" s="16" t="s">
        <v>207</v>
      </c>
      <c r="AA215" s="66">
        <f>'経費（一括）建築'!AA91</f>
        <v>0.1714</v>
      </c>
      <c r="AB215" s="11" t="s">
        <v>145</v>
      </c>
    </row>
    <row r="216" spans="1:28" ht="20.45" customHeight="1">
      <c r="A216" s="17"/>
      <c r="B216" s="8" t="s">
        <v>197</v>
      </c>
      <c r="D216" s="9"/>
      <c r="E216" s="27"/>
      <c r="F216" s="9"/>
      <c r="G216" s="22">
        <f>G209+G215</f>
        <v>0</v>
      </c>
      <c r="H216" s="84"/>
      <c r="J216" s="9"/>
      <c r="K216" s="22"/>
      <c r="L216" s="84"/>
      <c r="M216" s="2"/>
      <c r="O216" s="16" t="s">
        <v>206</v>
      </c>
      <c r="P216" s="66">
        <f>'経費（一括）建築'!AL91</f>
        <v>0.1525</v>
      </c>
      <c r="Q216" s="11" t="s">
        <v>145</v>
      </c>
      <c r="Z216" s="16" t="s">
        <v>206</v>
      </c>
      <c r="AA216" s="66">
        <f>'経費（一括）建築'!AW91</f>
        <v>0</v>
      </c>
      <c r="AB216" s="11" t="s">
        <v>145</v>
      </c>
    </row>
    <row r="217" spans="1:28" ht="20.45" customHeight="1">
      <c r="A217" s="17"/>
      <c r="B217" s="95" t="s">
        <v>130</v>
      </c>
      <c r="C217" s="96"/>
      <c r="D217" s="9"/>
      <c r="E217" s="27"/>
      <c r="F217" s="9"/>
      <c r="G217" s="22">
        <f>G216-G202</f>
        <v>0</v>
      </c>
      <c r="H217" s="84"/>
      <c r="J217" s="9"/>
      <c r="K217" s="22"/>
      <c r="L217" s="84"/>
      <c r="M217" s="2"/>
      <c r="P217" s="66"/>
      <c r="AA217" s="66"/>
    </row>
    <row r="218" spans="1:28" ht="20.45" customHeight="1">
      <c r="A218" s="17"/>
      <c r="D218" s="9"/>
      <c r="E218" s="27"/>
      <c r="F218" s="9"/>
      <c r="H218" s="84"/>
      <c r="J218" s="9"/>
      <c r="K218" s="22"/>
      <c r="L218" s="84"/>
      <c r="M218" s="2"/>
    </row>
    <row r="219" spans="1:28" ht="20.45" customHeight="1">
      <c r="B219" s="9" t="s">
        <v>208</v>
      </c>
      <c r="E219" s="27"/>
      <c r="F219" s="9"/>
      <c r="H219" s="84"/>
      <c r="J219" s="9"/>
      <c r="K219" s="22"/>
      <c r="L219" s="84"/>
      <c r="M219" s="2"/>
      <c r="O219" s="8"/>
      <c r="P219" s="9"/>
      <c r="Q219" s="9"/>
      <c r="Z219" s="8"/>
      <c r="AA219" s="9"/>
      <c r="AB219" s="9"/>
    </row>
    <row r="220" spans="1:28" ht="20.45" customHeight="1">
      <c r="A220" s="105" t="s">
        <v>169</v>
      </c>
      <c r="B220" s="9" t="s">
        <v>170</v>
      </c>
      <c r="E220" s="27"/>
      <c r="F220" s="9"/>
      <c r="H220" s="84"/>
      <c r="J220" s="9"/>
      <c r="K220" s="22"/>
      <c r="L220" s="84"/>
      <c r="M220" s="2"/>
    </row>
    <row r="221" spans="1:28" ht="20.45" customHeight="1">
      <c r="B221" s="59" t="s">
        <v>171</v>
      </c>
      <c r="C221" s="9" t="s">
        <v>209</v>
      </c>
      <c r="D221" s="8" t="s">
        <v>43</v>
      </c>
      <c r="E221" s="27">
        <v>1</v>
      </c>
      <c r="F221" s="9"/>
      <c r="G221" s="22">
        <f>G37</f>
        <v>18200000</v>
      </c>
      <c r="H221" s="84"/>
      <c r="J221" s="9"/>
      <c r="K221" s="22"/>
      <c r="L221" s="84"/>
      <c r="M221" s="2"/>
      <c r="O221" s="8"/>
      <c r="P221" s="9"/>
      <c r="Q221" s="9"/>
      <c r="Z221" s="8"/>
      <c r="AA221" s="9"/>
      <c r="AB221" s="9"/>
    </row>
    <row r="222" spans="1:28" ht="20.45" customHeight="1">
      <c r="B222" s="59"/>
      <c r="C222" s="59"/>
      <c r="E222" s="27"/>
      <c r="F222" s="9"/>
      <c r="H222" s="84"/>
      <c r="J222" s="9"/>
      <c r="K222" s="22"/>
      <c r="L222" s="84"/>
      <c r="M222" s="2"/>
      <c r="N222" s="58"/>
    </row>
    <row r="223" spans="1:28" ht="20.45" customHeight="1">
      <c r="B223" s="8" t="s">
        <v>49</v>
      </c>
      <c r="C223" s="60"/>
      <c r="E223" s="27"/>
      <c r="F223" s="27"/>
      <c r="G223" s="22">
        <f>SUM(G221:G222)</f>
        <v>18200000</v>
      </c>
      <c r="H223" s="58"/>
      <c r="J223" s="27"/>
      <c r="K223" s="22"/>
      <c r="L223" s="58"/>
      <c r="M223" s="2"/>
      <c r="N223" s="58"/>
      <c r="P223" s="66"/>
      <c r="AA223" s="66"/>
    </row>
    <row r="224" spans="1:28" ht="20.45" customHeight="1">
      <c r="B224" s="17" t="s">
        <v>50</v>
      </c>
      <c r="D224" s="8" t="s">
        <v>43</v>
      </c>
      <c r="E224" s="27">
        <v>1</v>
      </c>
      <c r="F224" s="27"/>
      <c r="G224" s="22">
        <v>0</v>
      </c>
      <c r="H224" s="58"/>
      <c r="J224" s="27"/>
      <c r="K224" s="22"/>
      <c r="L224" s="58"/>
      <c r="M224" s="2"/>
      <c r="N224" s="58"/>
      <c r="P224" s="66"/>
      <c r="AA224" s="66"/>
    </row>
    <row r="225" spans="1:52" ht="20.45" customHeight="1">
      <c r="B225" s="7" t="s">
        <v>51</v>
      </c>
      <c r="E225" s="27"/>
      <c r="F225" s="27"/>
      <c r="G225" s="22">
        <f>G223+G224</f>
        <v>18200000</v>
      </c>
      <c r="H225" s="58"/>
      <c r="J225" s="27"/>
      <c r="K225" s="22"/>
      <c r="L225" s="58"/>
      <c r="M225" s="2"/>
      <c r="N225" s="58"/>
      <c r="P225" s="66"/>
      <c r="R225" s="8"/>
      <c r="S225" s="8"/>
      <c r="T225" s="8"/>
      <c r="U225" s="8"/>
      <c r="V225" s="8"/>
      <c r="W225" s="8"/>
      <c r="X225" s="8"/>
      <c r="Y225" s="8"/>
      <c r="AA225" s="66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20.45" customHeight="1">
      <c r="B226" s="17" t="s">
        <v>52</v>
      </c>
      <c r="D226" s="8" t="s">
        <v>43</v>
      </c>
      <c r="E226" s="27">
        <v>1</v>
      </c>
      <c r="F226" s="27"/>
      <c r="G226" s="22">
        <v>0</v>
      </c>
      <c r="H226" s="58"/>
      <c r="J226" s="27"/>
      <c r="K226" s="22"/>
      <c r="L226" s="58"/>
      <c r="M226" s="2"/>
      <c r="N226" s="58"/>
      <c r="P226" s="66"/>
      <c r="AA226" s="66"/>
    </row>
    <row r="227" spans="1:52" ht="20.45" customHeight="1">
      <c r="B227" s="7" t="s">
        <v>175</v>
      </c>
      <c r="E227" s="27"/>
      <c r="F227" s="27"/>
      <c r="G227" s="22">
        <f>G225+G226</f>
        <v>18200000</v>
      </c>
      <c r="H227" s="58"/>
      <c r="J227" s="27"/>
      <c r="K227" s="22"/>
      <c r="L227" s="58"/>
      <c r="M227" s="2"/>
      <c r="N227" s="58"/>
      <c r="P227" s="66"/>
      <c r="AA227" s="66"/>
    </row>
    <row r="228" spans="1:52" ht="20.45" customHeight="1">
      <c r="A228" s="17"/>
      <c r="D228" s="9"/>
      <c r="E228" s="27"/>
      <c r="F228" s="9"/>
      <c r="H228" s="84"/>
      <c r="J228" s="9"/>
      <c r="K228" s="22"/>
      <c r="L228" s="84"/>
      <c r="M228" s="2"/>
      <c r="N228" s="58"/>
    </row>
    <row r="229" spans="1:52" ht="20.45" customHeight="1">
      <c r="A229" s="105" t="s">
        <v>176</v>
      </c>
      <c r="B229" s="9" t="s">
        <v>177</v>
      </c>
      <c r="C229" s="102"/>
      <c r="D229" s="9"/>
      <c r="E229" s="27"/>
      <c r="F229" s="9"/>
      <c r="G229" s="11"/>
      <c r="I229" s="9"/>
      <c r="J229" s="9"/>
      <c r="K229" s="11"/>
      <c r="M229" s="2"/>
      <c r="N229" s="58"/>
    </row>
    <row r="230" spans="1:52" s="8" customFormat="1" ht="20.45" customHeight="1">
      <c r="A230" s="17"/>
      <c r="B230" s="59" t="s">
        <v>171</v>
      </c>
      <c r="C230" s="17" t="s">
        <v>195</v>
      </c>
      <c r="D230" s="8" t="s">
        <v>43</v>
      </c>
      <c r="E230" s="27">
        <v>1</v>
      </c>
      <c r="F230" s="98">
        <f ca="1">'経費率表(昇降機)(新営)'!C10</f>
        <v>2.9000000000000001E-2</v>
      </c>
      <c r="G230" s="22">
        <f ca="1">ROUNDDOWN(G221*F230,0)</f>
        <v>527800</v>
      </c>
      <c r="H230" s="9"/>
      <c r="I230" s="24"/>
      <c r="J230" s="98"/>
      <c r="K230" s="22"/>
      <c r="L230" s="9"/>
      <c r="M230" s="2"/>
      <c r="N230" s="58"/>
      <c r="O230" s="16"/>
      <c r="P230" s="11"/>
      <c r="Q230" s="11"/>
      <c r="R230" s="9"/>
      <c r="S230" s="9"/>
      <c r="T230" s="9"/>
      <c r="U230" s="9"/>
      <c r="V230" s="9"/>
      <c r="W230" s="9"/>
      <c r="X230" s="9"/>
      <c r="Y230" s="9"/>
      <c r="Z230" s="16"/>
      <c r="AA230" s="11"/>
      <c r="AB230" s="11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</row>
    <row r="231" spans="1:52" ht="20.45" customHeight="1">
      <c r="A231" s="17"/>
      <c r="B231" s="59"/>
      <c r="E231" s="27"/>
      <c r="F231" s="98"/>
      <c r="H231" s="84"/>
      <c r="J231" s="98"/>
      <c r="K231" s="22"/>
      <c r="L231" s="84"/>
      <c r="M231" s="2"/>
    </row>
    <row r="232" spans="1:52" ht="20.45" customHeight="1">
      <c r="A232" s="17"/>
      <c r="B232" s="8" t="s">
        <v>92</v>
      </c>
      <c r="D232" s="9"/>
      <c r="E232" s="27"/>
      <c r="F232" s="8"/>
      <c r="G232" s="22">
        <f ca="1">SUM(G230:G231)</f>
        <v>527800</v>
      </c>
      <c r="H232" s="84"/>
      <c r="J232" s="8"/>
      <c r="K232" s="22"/>
      <c r="L232" s="84"/>
      <c r="M232" s="2"/>
      <c r="P232" s="66"/>
      <c r="Z232" s="16" t="s">
        <v>183</v>
      </c>
      <c r="AA232" s="66"/>
    </row>
    <row r="233" spans="1:52" ht="20.45" customHeight="1">
      <c r="A233" s="17"/>
      <c r="B233" s="8" t="s">
        <v>190</v>
      </c>
      <c r="D233" s="9"/>
      <c r="E233" s="27"/>
      <c r="F233" s="8"/>
      <c r="G233" s="22">
        <f ca="1">G227+G232</f>
        <v>18727800</v>
      </c>
      <c r="H233" s="84"/>
      <c r="J233" s="8"/>
      <c r="K233" s="22"/>
      <c r="L233" s="84"/>
      <c r="M233" s="2"/>
      <c r="N233" s="2"/>
      <c r="P233" s="66"/>
      <c r="Z233" s="16" t="s">
        <v>205</v>
      </c>
      <c r="AA233" s="66">
        <f>'経費（一括）建築'!AA88</f>
        <v>0</v>
      </c>
      <c r="AB233" s="11" t="s">
        <v>145</v>
      </c>
    </row>
    <row r="234" spans="1:52" ht="20.45" customHeight="1">
      <c r="A234" s="17"/>
      <c r="B234" s="95" t="s">
        <v>191</v>
      </c>
      <c r="C234" s="96"/>
      <c r="D234" s="95"/>
      <c r="E234" s="27"/>
      <c r="F234" s="8"/>
      <c r="G234" s="22">
        <f ca="1">G233-G224-G226</f>
        <v>18727800</v>
      </c>
      <c r="H234" s="84"/>
      <c r="J234" s="8"/>
      <c r="K234" s="22"/>
      <c r="L234" s="84"/>
      <c r="M234" s="2"/>
      <c r="P234" s="66"/>
      <c r="Z234" s="16" t="s">
        <v>206</v>
      </c>
      <c r="AA234" s="66">
        <f>'経費（一括）建築'!AW88</f>
        <v>0</v>
      </c>
      <c r="AB234" s="11" t="s">
        <v>145</v>
      </c>
    </row>
    <row r="235" spans="1:52" ht="20.45" customHeight="1">
      <c r="A235" s="17"/>
      <c r="B235" s="8"/>
      <c r="D235" s="9"/>
      <c r="E235" s="27"/>
      <c r="F235" s="8"/>
      <c r="H235" s="84"/>
      <c r="J235" s="8"/>
      <c r="K235" s="22"/>
      <c r="L235" s="84"/>
      <c r="M235" s="2"/>
    </row>
    <row r="236" spans="1:52" ht="20.45" customHeight="1">
      <c r="A236" s="105" t="s">
        <v>192</v>
      </c>
      <c r="B236" s="9" t="s">
        <v>106</v>
      </c>
      <c r="C236" s="102"/>
      <c r="D236" s="9"/>
      <c r="E236" s="27"/>
      <c r="F236" s="8"/>
      <c r="H236" s="118" t="s">
        <v>193</v>
      </c>
      <c r="J236" s="8"/>
      <c r="K236" s="22"/>
      <c r="L236" s="118"/>
      <c r="M236" s="2"/>
      <c r="P236" s="66"/>
      <c r="AA236" s="66"/>
    </row>
    <row r="237" spans="1:52" ht="20.45" customHeight="1">
      <c r="A237" s="17"/>
      <c r="B237" s="59" t="s">
        <v>171</v>
      </c>
      <c r="C237" s="17" t="s">
        <v>195</v>
      </c>
      <c r="D237" s="8" t="s">
        <v>43</v>
      </c>
      <c r="E237" s="27">
        <v>1</v>
      </c>
      <c r="F237" s="98">
        <f ca="1">'経費率表(昇降機)(新営)'!C12</f>
        <v>3.6299999999999999E-2</v>
      </c>
      <c r="G237" s="22">
        <f ca="1">ROUNDDOWN(H237*F237,0)</f>
        <v>679819</v>
      </c>
      <c r="H237" s="22">
        <f ca="1">G221+G230</f>
        <v>18727800</v>
      </c>
      <c r="J237" s="98"/>
      <c r="K237" s="22"/>
      <c r="L237" s="22"/>
      <c r="M237" s="2"/>
    </row>
    <row r="238" spans="1:52" ht="20.45" customHeight="1">
      <c r="A238" s="17"/>
      <c r="B238" s="59"/>
      <c r="E238" s="27"/>
      <c r="F238" s="98"/>
      <c r="H238" s="13"/>
      <c r="J238" s="98"/>
      <c r="K238" s="22"/>
      <c r="L238" s="13"/>
      <c r="M238" s="2"/>
    </row>
    <row r="239" spans="1:52" ht="20.45" customHeight="1">
      <c r="A239" s="17"/>
      <c r="B239" s="8" t="s">
        <v>126</v>
      </c>
      <c r="D239" s="9"/>
      <c r="E239" s="27"/>
      <c r="F239" s="9"/>
      <c r="G239" s="22">
        <f ca="1">SUM(G237:G238)</f>
        <v>679819</v>
      </c>
      <c r="H239" s="84"/>
      <c r="J239" s="9"/>
      <c r="K239" s="22"/>
      <c r="L239" s="84"/>
      <c r="M239" s="2"/>
      <c r="P239" s="66"/>
      <c r="Z239" s="16" t="s">
        <v>194</v>
      </c>
      <c r="AA239" s="66"/>
    </row>
    <row r="240" spans="1:52" ht="20.45" customHeight="1">
      <c r="A240" s="17"/>
      <c r="B240" s="8" t="s">
        <v>197</v>
      </c>
      <c r="D240" s="9"/>
      <c r="E240" s="27"/>
      <c r="F240" s="9"/>
      <c r="G240" s="22">
        <f ca="1">G233+G239</f>
        <v>19407619</v>
      </c>
      <c r="H240" s="84"/>
      <c r="J240" s="9"/>
      <c r="K240" s="22"/>
      <c r="L240" s="84"/>
      <c r="M240" s="2"/>
      <c r="P240" s="66"/>
      <c r="Z240" s="16" t="s">
        <v>207</v>
      </c>
      <c r="AA240" s="66">
        <f>'経費（一括）建築'!AA116</f>
        <v>0</v>
      </c>
      <c r="AB240" s="11" t="s">
        <v>145</v>
      </c>
    </row>
    <row r="241" spans="1:28" ht="20.45" customHeight="1">
      <c r="A241" s="17"/>
      <c r="B241" s="95" t="s">
        <v>130</v>
      </c>
      <c r="C241" s="96"/>
      <c r="D241" s="9"/>
      <c r="E241" s="27"/>
      <c r="F241" s="9"/>
      <c r="G241" s="22">
        <f ca="1">G240-G226</f>
        <v>19407619</v>
      </c>
      <c r="H241" s="84"/>
      <c r="J241" s="9"/>
      <c r="K241" s="22"/>
      <c r="L241" s="84"/>
      <c r="M241" s="2"/>
      <c r="P241" s="66"/>
      <c r="Z241" s="16" t="s">
        <v>206</v>
      </c>
      <c r="AA241" s="66">
        <f>'経費（一括）建築'!AW116</f>
        <v>0</v>
      </c>
      <c r="AB241" s="11" t="s">
        <v>145</v>
      </c>
    </row>
    <row r="242" spans="1:28" ht="20.45" customHeight="1">
      <c r="A242" s="17"/>
      <c r="D242" s="9"/>
      <c r="E242" s="27"/>
      <c r="F242" s="9"/>
      <c r="H242" s="84"/>
      <c r="J242" s="9"/>
      <c r="K242" s="22"/>
      <c r="L242" s="84"/>
      <c r="M242" s="2"/>
      <c r="P242" s="66"/>
      <c r="AA242" s="66"/>
    </row>
    <row r="243" spans="1:28" ht="20.45" customHeight="1">
      <c r="A243" s="7" t="s">
        <v>39</v>
      </c>
      <c r="B243" s="58" t="s">
        <v>40</v>
      </c>
      <c r="E243" s="27"/>
      <c r="K243" s="22"/>
      <c r="M243" s="2"/>
    </row>
    <row r="244" spans="1:28" ht="20.45" customHeight="1">
      <c r="E244" s="27"/>
      <c r="K244" s="22"/>
      <c r="M244" s="2"/>
      <c r="O244" s="8"/>
      <c r="P244" s="9"/>
      <c r="Q244" s="9"/>
      <c r="Z244" s="8"/>
      <c r="AA244" s="9"/>
      <c r="AB244" s="9"/>
    </row>
    <row r="245" spans="1:28" ht="20.45" customHeight="1">
      <c r="B245" s="58" t="s">
        <v>29</v>
      </c>
      <c r="E245" s="27"/>
      <c r="K245" s="22"/>
      <c r="M245" s="2"/>
    </row>
    <row r="246" spans="1:28" ht="20.45" customHeight="1">
      <c r="A246" s="107"/>
      <c r="B246" s="1"/>
      <c r="E246" s="27"/>
      <c r="K246" s="22"/>
      <c r="M246" s="2"/>
      <c r="P246" s="66"/>
      <c r="AA246" s="66"/>
    </row>
    <row r="247" spans="1:28" ht="20.45" customHeight="1">
      <c r="A247" s="7" t="s">
        <v>210</v>
      </c>
      <c r="B247" s="9" t="s">
        <v>211</v>
      </c>
      <c r="C247" s="1" t="s">
        <v>148</v>
      </c>
      <c r="D247" s="107" t="s">
        <v>212</v>
      </c>
      <c r="E247" s="109">
        <v>1</v>
      </c>
      <c r="G247" s="22">
        <f>'設計書（建築）'!G41</f>
        <v>969881583</v>
      </c>
      <c r="H247" s="25"/>
      <c r="I247" s="3"/>
      <c r="K247" s="22"/>
      <c r="L247" s="25"/>
      <c r="M247" s="2"/>
      <c r="O247" s="8"/>
      <c r="P247" s="9"/>
      <c r="Q247" s="9"/>
      <c r="Z247" s="8"/>
      <c r="AA247" s="9"/>
      <c r="AB247" s="9"/>
    </row>
    <row r="248" spans="1:28" ht="20.45" customHeight="1">
      <c r="C248" s="17" t="s">
        <v>213</v>
      </c>
      <c r="D248" s="107" t="s">
        <v>212</v>
      </c>
      <c r="E248" s="109">
        <v>1</v>
      </c>
      <c r="G248" s="22">
        <f>'設計書（建築）'!G42</f>
        <v>2503964</v>
      </c>
      <c r="H248" s="25"/>
      <c r="I248" s="3"/>
      <c r="K248" s="22"/>
      <c r="L248" s="25"/>
      <c r="M248" s="2"/>
      <c r="P248" s="66"/>
      <c r="AA248" s="66"/>
    </row>
    <row r="249" spans="1:28" ht="20.45" customHeight="1">
      <c r="C249" s="1" t="s">
        <v>214</v>
      </c>
      <c r="D249" s="107" t="s">
        <v>212</v>
      </c>
      <c r="E249" s="109">
        <v>1</v>
      </c>
      <c r="G249" s="22">
        <f>'設計書（建築）'!G43</f>
        <v>37809090</v>
      </c>
      <c r="H249" s="25"/>
      <c r="I249" s="3"/>
      <c r="K249" s="22"/>
      <c r="L249" s="25"/>
      <c r="M249" s="2"/>
      <c r="P249" s="66"/>
      <c r="AA249" s="66"/>
    </row>
    <row r="250" spans="1:28" ht="20.45" customHeight="1">
      <c r="A250" s="7" t="s">
        <v>215</v>
      </c>
      <c r="B250" s="9" t="s">
        <v>211</v>
      </c>
      <c r="C250" s="1" t="s">
        <v>150</v>
      </c>
      <c r="D250" s="107" t="s">
        <v>212</v>
      </c>
      <c r="E250" s="109">
        <v>1</v>
      </c>
      <c r="G250" s="22">
        <f>'設計書（電気設備）'!H24</f>
        <v>161648660</v>
      </c>
      <c r="H250" s="25"/>
      <c r="I250" s="3"/>
      <c r="K250" s="22"/>
      <c r="L250" s="25"/>
      <c r="M250" s="2"/>
      <c r="P250" s="66"/>
      <c r="AA250" s="66"/>
    </row>
    <row r="251" spans="1:28" ht="20.45" customHeight="1">
      <c r="C251" s="1"/>
      <c r="D251" s="107"/>
      <c r="E251" s="109"/>
      <c r="H251" s="25"/>
      <c r="I251" s="3"/>
      <c r="K251" s="22"/>
      <c r="L251" s="25"/>
      <c r="M251" s="2"/>
      <c r="O251" s="101"/>
      <c r="P251" s="66"/>
      <c r="AA251" s="66"/>
    </row>
    <row r="252" spans="1:28" ht="20.45" customHeight="1">
      <c r="A252" s="7" t="s">
        <v>216</v>
      </c>
      <c r="B252" s="9" t="s">
        <v>211</v>
      </c>
      <c r="C252" s="1" t="s">
        <v>217</v>
      </c>
      <c r="D252" s="107" t="s">
        <v>212</v>
      </c>
      <c r="E252" s="109">
        <v>1</v>
      </c>
      <c r="G252" s="22">
        <f>'設計書（機械設備）'!G26</f>
        <v>0</v>
      </c>
      <c r="H252" s="25"/>
      <c r="I252" s="3"/>
      <c r="K252" s="22"/>
      <c r="L252" s="25"/>
      <c r="M252" s="2"/>
    </row>
    <row r="253" spans="1:28" ht="20.45" customHeight="1">
      <c r="C253" s="1"/>
      <c r="D253" s="107"/>
      <c r="E253" s="109"/>
      <c r="H253" s="25"/>
      <c r="I253" s="3"/>
      <c r="K253" s="22"/>
      <c r="L253" s="25"/>
      <c r="M253" s="2"/>
      <c r="P253" s="66"/>
      <c r="AA253" s="66"/>
    </row>
    <row r="254" spans="1:28" ht="20.45" customHeight="1">
      <c r="A254" s="7" t="s">
        <v>218</v>
      </c>
      <c r="B254" s="9" t="s">
        <v>211</v>
      </c>
      <c r="C254" s="1" t="s">
        <v>219</v>
      </c>
      <c r="D254" s="107" t="s">
        <v>212</v>
      </c>
      <c r="E254" s="109">
        <v>1</v>
      </c>
      <c r="G254" s="22">
        <f>'設計書（昇降機）'!G23</f>
        <v>18200000</v>
      </c>
      <c r="I254" s="3"/>
      <c r="K254" s="22"/>
      <c r="M254" s="2"/>
      <c r="P254" s="66"/>
      <c r="AA254" s="66"/>
    </row>
    <row r="255" spans="1:28" ht="20.45" customHeight="1">
      <c r="B255" s="8" t="s">
        <v>187</v>
      </c>
      <c r="E255" s="27"/>
      <c r="G255" s="22">
        <f>SUM(G247:G254)</f>
        <v>1190043297</v>
      </c>
      <c r="H255" s="25"/>
      <c r="K255" s="22"/>
      <c r="L255" s="25"/>
      <c r="M255" s="2"/>
      <c r="O255" s="9"/>
      <c r="P255" s="9"/>
      <c r="Q255" s="9"/>
      <c r="Z255" s="9"/>
      <c r="AA255" s="9"/>
      <c r="AB255" s="9"/>
    </row>
    <row r="256" spans="1:28" ht="20.45" customHeight="1">
      <c r="E256" s="27"/>
      <c r="H256" s="25"/>
      <c r="K256" s="22"/>
      <c r="L256" s="25"/>
      <c r="M256" s="2"/>
    </row>
    <row r="257" spans="1:31" ht="20.45" customHeight="1">
      <c r="A257" s="7">
        <v>2</v>
      </c>
      <c r="B257" s="9" t="s">
        <v>220</v>
      </c>
      <c r="D257" s="107" t="s">
        <v>212</v>
      </c>
      <c r="E257" s="109">
        <v>1</v>
      </c>
      <c r="G257" s="22">
        <f>'設計書（建築）'!G44</f>
        <v>8107940</v>
      </c>
      <c r="H257" s="25"/>
      <c r="I257" s="3"/>
      <c r="K257" s="22"/>
      <c r="L257" s="25"/>
      <c r="M257" s="2"/>
      <c r="O257" s="9"/>
      <c r="P257" s="9"/>
      <c r="Q257" s="9"/>
      <c r="Z257" s="9"/>
      <c r="AA257" s="9"/>
      <c r="AB257" s="9"/>
    </row>
    <row r="258" spans="1:31" ht="20.45" customHeight="1">
      <c r="A258" s="107"/>
      <c r="B258" s="1"/>
      <c r="D258" s="107"/>
      <c r="E258" s="109"/>
      <c r="H258" s="25"/>
      <c r="I258" s="3"/>
      <c r="K258" s="22"/>
      <c r="L258" s="25"/>
      <c r="M258" s="2"/>
    </row>
    <row r="259" spans="1:31" ht="20.45" customHeight="1">
      <c r="B259" s="8" t="s">
        <v>187</v>
      </c>
      <c r="E259" s="27"/>
      <c r="G259" s="22">
        <f>SUM(G257:G258)</f>
        <v>8107940</v>
      </c>
      <c r="H259" s="25"/>
      <c r="K259" s="22"/>
      <c r="L259" s="25"/>
      <c r="M259" s="2"/>
    </row>
    <row r="260" spans="1:31" ht="20.45" customHeight="1">
      <c r="D260" s="107"/>
      <c r="E260" s="109"/>
      <c r="I260" s="3"/>
      <c r="K260" s="22"/>
      <c r="M260" s="2"/>
    </row>
    <row r="261" spans="1:31" ht="20.45" customHeight="1">
      <c r="A261" s="7">
        <v>3</v>
      </c>
      <c r="B261" s="9" t="s">
        <v>221</v>
      </c>
      <c r="D261" s="107" t="s">
        <v>212</v>
      </c>
      <c r="E261" s="109">
        <v>1</v>
      </c>
      <c r="G261" s="126">
        <f>'設計書（建築）'!G45</f>
        <v>100</v>
      </c>
      <c r="I261" s="3"/>
      <c r="K261" s="126"/>
      <c r="M261" s="2"/>
    </row>
    <row r="262" spans="1:31" ht="20.45" customHeight="1">
      <c r="D262" s="107"/>
      <c r="E262" s="109"/>
      <c r="I262" s="3"/>
      <c r="K262" s="22"/>
      <c r="M262" s="2"/>
      <c r="O262" s="9"/>
      <c r="P262" s="9"/>
      <c r="Q262" s="9"/>
      <c r="Z262" s="9"/>
      <c r="AA262" s="9"/>
      <c r="AB262" s="9"/>
    </row>
    <row r="263" spans="1:31" ht="20.45" customHeight="1">
      <c r="B263" s="8" t="s">
        <v>187</v>
      </c>
      <c r="E263" s="27"/>
      <c r="G263" s="22">
        <f>SUM(G261:G262)</f>
        <v>100</v>
      </c>
      <c r="K263" s="22"/>
      <c r="M263" s="2"/>
      <c r="O263" s="9"/>
      <c r="P263" s="9"/>
      <c r="Q263" s="9"/>
      <c r="Z263" s="9"/>
      <c r="AA263" s="9"/>
      <c r="AB263" s="9"/>
    </row>
    <row r="264" spans="1:31" ht="20.45" customHeight="1">
      <c r="E264" s="27"/>
      <c r="K264" s="22"/>
      <c r="M264" s="2"/>
      <c r="O264" s="9"/>
      <c r="P264" s="9"/>
      <c r="Q264" s="9"/>
      <c r="Z264" s="9"/>
      <c r="AA264" s="9"/>
      <c r="AB264" s="9"/>
    </row>
    <row r="265" spans="1:31" ht="20.45" customHeight="1">
      <c r="A265" s="9"/>
      <c r="B265" s="8" t="s">
        <v>222</v>
      </c>
      <c r="E265" s="27"/>
      <c r="G265" s="22">
        <f>G259+G255+G263</f>
        <v>1198151337</v>
      </c>
      <c r="K265" s="22"/>
      <c r="M265" s="2"/>
      <c r="O265" s="9"/>
      <c r="P265" s="9"/>
      <c r="Q265" s="9"/>
      <c r="Z265" s="9"/>
      <c r="AA265" s="9"/>
      <c r="AB265" s="9"/>
    </row>
    <row r="266" spans="1:31" ht="20.45" customHeight="1">
      <c r="E266" s="27"/>
      <c r="K266" s="22"/>
      <c r="O266" s="9"/>
      <c r="P266" s="9"/>
      <c r="Q266" s="9"/>
      <c r="Z266" s="9"/>
      <c r="AA266" s="9"/>
      <c r="AB266" s="9"/>
    </row>
    <row r="267" spans="1:31" ht="20.45" customHeight="1">
      <c r="E267" s="27"/>
      <c r="K267" s="22"/>
      <c r="O267" s="9"/>
      <c r="P267" s="9"/>
      <c r="Q267" s="9"/>
      <c r="Z267" s="9"/>
      <c r="AA267" s="9"/>
      <c r="AB267" s="9"/>
    </row>
    <row r="268" spans="1:31" ht="20.45" customHeight="1">
      <c r="A268" s="127"/>
      <c r="B268" s="25"/>
      <c r="D268" s="107"/>
      <c r="E268" s="182"/>
      <c r="F268" s="128"/>
      <c r="G268" s="85"/>
      <c r="H268" s="38"/>
      <c r="I268" s="38"/>
      <c r="J268" s="128"/>
      <c r="K268" s="85"/>
      <c r="L268" s="38"/>
    </row>
    <row r="269" spans="1:31" ht="20.45" customHeight="1">
      <c r="A269" s="127"/>
      <c r="B269" s="25"/>
      <c r="D269" s="107"/>
      <c r="E269" s="182"/>
      <c r="F269" s="128"/>
      <c r="G269" s="85"/>
      <c r="H269" s="38"/>
      <c r="I269" s="38"/>
      <c r="J269" s="128"/>
      <c r="K269" s="85"/>
      <c r="L269" s="38"/>
    </row>
    <row r="270" spans="1:31" ht="20.45" customHeight="1">
      <c r="A270" s="127"/>
      <c r="B270" s="25"/>
      <c r="C270" s="38"/>
      <c r="D270" s="107"/>
      <c r="E270" s="182"/>
      <c r="F270" s="128"/>
      <c r="G270" s="85"/>
      <c r="H270" s="38"/>
      <c r="I270" s="38"/>
      <c r="J270" s="128"/>
      <c r="K270" s="85"/>
      <c r="L270" s="38"/>
      <c r="M270" s="38"/>
    </row>
    <row r="271" spans="1:31" ht="20.45" customHeight="1">
      <c r="A271" s="38"/>
      <c r="B271" s="25"/>
      <c r="C271" s="38"/>
      <c r="D271" s="107"/>
      <c r="E271" s="182"/>
      <c r="F271" s="128"/>
      <c r="H271" s="38"/>
      <c r="I271" s="129"/>
      <c r="J271" s="128"/>
      <c r="K271" s="22"/>
      <c r="L271" s="38"/>
      <c r="M271" s="38"/>
    </row>
    <row r="272" spans="1:31" ht="20.45" customHeight="1">
      <c r="A272" s="127"/>
      <c r="B272" s="8"/>
      <c r="C272" s="38"/>
      <c r="D272" s="107"/>
      <c r="E272" s="182"/>
      <c r="F272" s="128"/>
      <c r="H272" s="38"/>
      <c r="I272" s="129"/>
      <c r="J272" s="128"/>
      <c r="K272" s="22"/>
      <c r="L272" s="38"/>
      <c r="M272" s="38"/>
      <c r="O272" s="38"/>
      <c r="S272" s="128"/>
      <c r="T272" s="38"/>
      <c r="Z272" s="38"/>
      <c r="AD272" s="128"/>
      <c r="AE272" s="38"/>
    </row>
    <row r="273" spans="1:52" ht="20.45" customHeight="1">
      <c r="A273" s="38"/>
      <c r="B273" s="25"/>
      <c r="C273" s="38"/>
      <c r="D273" s="107"/>
      <c r="E273" s="182"/>
      <c r="F273" s="128"/>
      <c r="H273" s="38"/>
      <c r="I273" s="129"/>
      <c r="J273" s="128"/>
      <c r="K273" s="22"/>
      <c r="L273" s="38"/>
      <c r="M273" s="38"/>
      <c r="O273" s="38"/>
      <c r="P273" s="128"/>
      <c r="Q273" s="38"/>
      <c r="Z273" s="38"/>
      <c r="AA273" s="128"/>
      <c r="AB273" s="38"/>
    </row>
    <row r="274" spans="1:52" ht="20.45" customHeight="1">
      <c r="A274" s="127"/>
      <c r="B274" s="8"/>
      <c r="C274" s="38"/>
      <c r="D274" s="107"/>
      <c r="E274" s="129"/>
      <c r="F274" s="128"/>
      <c r="H274" s="38"/>
      <c r="I274" s="129"/>
      <c r="J274" s="128"/>
      <c r="K274" s="22"/>
      <c r="L274" s="38"/>
      <c r="M274" s="38"/>
      <c r="N274" s="38"/>
      <c r="O274" s="25"/>
      <c r="P274" s="38"/>
      <c r="Q274" s="107"/>
      <c r="R274" s="129"/>
      <c r="S274" s="128"/>
      <c r="T274" s="13"/>
      <c r="U274" s="38"/>
      <c r="V274" s="38"/>
      <c r="W274" s="38"/>
      <c r="X274" s="38"/>
      <c r="Y274" s="38"/>
      <c r="Z274" s="25"/>
      <c r="AA274" s="38"/>
      <c r="AB274" s="107"/>
      <c r="AC274" s="129"/>
      <c r="AD274" s="128"/>
      <c r="AE274" s="13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ht="20.45" customHeight="1">
      <c r="A275" s="38"/>
      <c r="B275" s="25"/>
      <c r="C275" s="38"/>
      <c r="D275" s="107"/>
      <c r="E275" s="38"/>
      <c r="F275" s="128"/>
      <c r="G275" s="85"/>
      <c r="H275" s="38"/>
      <c r="I275" s="38"/>
      <c r="J275" s="128"/>
      <c r="K275" s="85"/>
      <c r="L275" s="38"/>
      <c r="M275" s="38"/>
      <c r="N275" s="38"/>
      <c r="O275" s="25"/>
      <c r="P275" s="38"/>
      <c r="Q275" s="107"/>
      <c r="R275" s="129"/>
      <c r="S275" s="128"/>
      <c r="T275" s="13"/>
      <c r="U275" s="38"/>
      <c r="V275" s="38"/>
      <c r="W275" s="38"/>
      <c r="X275" s="38"/>
      <c r="Y275" s="38"/>
      <c r="Z275" s="25"/>
      <c r="AA275" s="38"/>
      <c r="AB275" s="107"/>
      <c r="AC275" s="129"/>
      <c r="AD275" s="128"/>
      <c r="AE275" s="13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ht="20.45" customHeight="1">
      <c r="A276" s="38"/>
      <c r="B276" s="38"/>
      <c r="C276" s="38"/>
      <c r="D276" s="107"/>
      <c r="E276" s="129"/>
      <c r="F276" s="128"/>
      <c r="H276" s="38"/>
      <c r="I276" s="129"/>
      <c r="J276" s="128"/>
      <c r="K276" s="22"/>
      <c r="L276" s="38"/>
      <c r="M276" s="38"/>
      <c r="N276" s="38"/>
      <c r="O276" s="25"/>
      <c r="P276" s="38"/>
      <c r="Q276" s="38"/>
      <c r="R276" s="38"/>
      <c r="S276" s="128"/>
      <c r="T276" s="38"/>
      <c r="U276" s="38"/>
      <c r="V276" s="38"/>
      <c r="W276" s="38"/>
      <c r="X276" s="38"/>
      <c r="Y276" s="38"/>
      <c r="Z276" s="25"/>
      <c r="AA276" s="38"/>
      <c r="AB276" s="38"/>
      <c r="AC276" s="38"/>
      <c r="AD276" s="12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ht="20.45" customHeight="1">
      <c r="A277" s="127"/>
      <c r="B277" s="25"/>
      <c r="C277" s="38"/>
      <c r="D277" s="107"/>
      <c r="E277" s="129"/>
      <c r="F277" s="128"/>
      <c r="H277" s="38"/>
      <c r="I277" s="129"/>
      <c r="J277" s="128"/>
      <c r="K277" s="22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ht="20.45" customHeight="1">
      <c r="A278" s="127"/>
      <c r="B278" s="25"/>
      <c r="C278" s="38"/>
      <c r="D278" s="107"/>
      <c r="E278" s="129"/>
      <c r="F278" s="128"/>
      <c r="H278" s="38"/>
      <c r="I278" s="129"/>
      <c r="J278" s="128"/>
      <c r="K278" s="22"/>
      <c r="L278" s="38"/>
      <c r="M278" s="38"/>
      <c r="N278" s="38"/>
      <c r="O278" s="25"/>
      <c r="P278" s="38"/>
      <c r="Q278" s="107"/>
      <c r="R278" s="130"/>
      <c r="S278" s="128"/>
      <c r="T278" s="13"/>
      <c r="U278" s="38"/>
      <c r="V278" s="38"/>
      <c r="W278" s="38"/>
      <c r="X278" s="38"/>
      <c r="Y278" s="38"/>
      <c r="Z278" s="25"/>
      <c r="AA278" s="38"/>
      <c r="AB278" s="107"/>
      <c r="AC278" s="130"/>
      <c r="AD278" s="128"/>
      <c r="AE278" s="13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8" customFormat="1" ht="20.45" customHeight="1">
      <c r="B279" s="62"/>
      <c r="D279" s="107"/>
      <c r="E279" s="129"/>
      <c r="F279" s="128"/>
      <c r="G279" s="22"/>
      <c r="I279" s="129"/>
      <c r="J279" s="128"/>
      <c r="K279" s="22"/>
      <c r="O279" s="25"/>
      <c r="Q279" s="107"/>
      <c r="R279" s="130"/>
      <c r="S279" s="128"/>
      <c r="T279" s="13"/>
      <c r="Z279" s="25"/>
      <c r="AB279" s="107"/>
      <c r="AC279" s="130"/>
      <c r="AD279" s="128"/>
      <c r="AE279" s="13"/>
    </row>
    <row r="280" spans="1:52" s="38" customFormat="1" ht="20.45" customHeight="1">
      <c r="B280" s="62"/>
      <c r="D280" s="107"/>
      <c r="E280" s="129"/>
      <c r="F280" s="128"/>
      <c r="G280" s="22"/>
    </row>
    <row r="281" spans="1:52" s="38" customFormat="1" ht="20.45" customHeight="1">
      <c r="D281" s="107"/>
      <c r="E281" s="129"/>
      <c r="F281" s="128"/>
      <c r="G281" s="22"/>
      <c r="O281" s="25"/>
      <c r="Q281" s="107"/>
      <c r="R281" s="129"/>
      <c r="S281" s="128"/>
      <c r="T281" s="13"/>
      <c r="Z281" s="25"/>
      <c r="AB281" s="107"/>
      <c r="AC281" s="129"/>
      <c r="AD281" s="128"/>
      <c r="AE281" s="13"/>
    </row>
    <row r="282" spans="1:52" s="38" customFormat="1" ht="20.45" customHeight="1">
      <c r="A282" s="62"/>
      <c r="D282" s="107"/>
      <c r="E282" s="129"/>
      <c r="F282" s="128"/>
      <c r="G282" s="22"/>
      <c r="O282" s="25"/>
      <c r="Q282" s="107"/>
      <c r="R282" s="129"/>
      <c r="S282" s="128"/>
      <c r="T282" s="13"/>
      <c r="Z282" s="25"/>
      <c r="AB282" s="107"/>
      <c r="AC282" s="129"/>
      <c r="AD282" s="128"/>
      <c r="AE282" s="13"/>
    </row>
    <row r="283" spans="1:52" s="38" customFormat="1" ht="20.45" customHeight="1">
      <c r="D283" s="107"/>
      <c r="E283" s="129"/>
      <c r="F283" s="128"/>
      <c r="G283" s="22"/>
    </row>
    <row r="284" spans="1:52" s="38" customFormat="1" ht="20.45" customHeight="1">
      <c r="A284" s="127"/>
      <c r="G284" s="85"/>
      <c r="T284" s="128"/>
      <c r="AE284" s="128"/>
    </row>
    <row r="285" spans="1:52" s="38" customFormat="1" ht="20.45" customHeight="1">
      <c r="A285" s="131"/>
      <c r="B285" s="132"/>
      <c r="D285" s="107"/>
      <c r="E285" s="129"/>
      <c r="F285" s="128"/>
      <c r="G285" s="22"/>
    </row>
    <row r="286" spans="1:52" s="38" customFormat="1" ht="20.45" customHeight="1">
      <c r="B286" s="132"/>
      <c r="D286" s="107"/>
      <c r="E286" s="129"/>
      <c r="F286" s="128"/>
      <c r="G286" s="22"/>
      <c r="O286" s="25"/>
      <c r="Q286" s="107"/>
      <c r="S286" s="128"/>
      <c r="Z286" s="25"/>
      <c r="AB286" s="107"/>
      <c r="AD286" s="128"/>
    </row>
    <row r="287" spans="1:52" s="38" customFormat="1" ht="20.45" customHeight="1">
      <c r="D287" s="107"/>
      <c r="E287" s="129"/>
      <c r="F287" s="128"/>
      <c r="G287" s="22"/>
      <c r="Q287" s="107"/>
      <c r="R287" s="129"/>
      <c r="S287" s="128"/>
      <c r="T287" s="13"/>
      <c r="AB287" s="107"/>
      <c r="AC287" s="129"/>
      <c r="AD287" s="128"/>
      <c r="AE287" s="13"/>
    </row>
    <row r="288" spans="1:52" s="38" customFormat="1" ht="20.45" customHeight="1">
      <c r="D288" s="107"/>
      <c r="E288" s="129"/>
      <c r="F288" s="128"/>
      <c r="G288" s="22"/>
      <c r="O288" s="62"/>
      <c r="Q288" s="107"/>
      <c r="R288" s="129"/>
      <c r="S288" s="128"/>
      <c r="T288" s="13"/>
      <c r="Z288" s="62"/>
      <c r="AB288" s="107"/>
      <c r="AC288" s="129"/>
      <c r="AD288" s="128"/>
      <c r="AE288" s="13"/>
    </row>
    <row r="289" spans="2:31" s="38" customFormat="1" ht="20.45" customHeight="1">
      <c r="D289" s="107"/>
      <c r="E289" s="129"/>
      <c r="F289" s="128"/>
      <c r="G289" s="22"/>
      <c r="O289" s="62"/>
      <c r="Q289" s="107"/>
      <c r="R289" s="129"/>
      <c r="S289" s="128"/>
      <c r="T289" s="13"/>
      <c r="Z289" s="62"/>
      <c r="AB289" s="107"/>
      <c r="AC289" s="129"/>
      <c r="AD289" s="128"/>
      <c r="AE289" s="13"/>
    </row>
    <row r="290" spans="2:31" s="38" customFormat="1" ht="20.45" customHeight="1">
      <c r="B290" s="8"/>
      <c r="D290" s="107"/>
      <c r="E290" s="129"/>
      <c r="F290" s="128"/>
      <c r="G290" s="22"/>
      <c r="O290" s="132"/>
      <c r="Q290" s="107"/>
      <c r="R290" s="129"/>
      <c r="S290" s="128"/>
      <c r="T290" s="13"/>
      <c r="Z290" s="132"/>
      <c r="AB290" s="107"/>
      <c r="AC290" s="129"/>
      <c r="AD290" s="128"/>
      <c r="AE290" s="13"/>
    </row>
    <row r="291" spans="2:31" s="38" customFormat="1" ht="20.45" customHeight="1">
      <c r="D291" s="107"/>
      <c r="E291" s="129"/>
      <c r="F291" s="128"/>
      <c r="G291" s="22"/>
    </row>
    <row r="292" spans="2:31" s="38" customFormat="1" ht="20.45" customHeight="1">
      <c r="D292" s="107"/>
      <c r="E292" s="129"/>
      <c r="F292" s="128"/>
      <c r="G292" s="22"/>
    </row>
    <row r="293" spans="2:31" s="38" customFormat="1" ht="20.45" customHeight="1">
      <c r="G293" s="85"/>
    </row>
    <row r="294" spans="2:31" s="38" customFormat="1" ht="20.45" customHeight="1">
      <c r="G294" s="85"/>
    </row>
    <row r="295" spans="2:31" s="38" customFormat="1" ht="20.45" customHeight="1">
      <c r="G295" s="85"/>
    </row>
    <row r="296" spans="2:31" s="38" customFormat="1" ht="20.45" customHeight="1">
      <c r="G296" s="85"/>
      <c r="S296" s="128"/>
      <c r="T296" s="13"/>
      <c r="AD296" s="128"/>
      <c r="AE296" s="13"/>
    </row>
    <row r="297" spans="2:31" s="38" customFormat="1" ht="20.45" customHeight="1">
      <c r="G297" s="85"/>
    </row>
    <row r="298" spans="2:31" s="38" customFormat="1" ht="20.45" customHeight="1">
      <c r="G298" s="85"/>
    </row>
    <row r="299" spans="2:31" s="38" customFormat="1" ht="20.45" customHeight="1">
      <c r="G299" s="85"/>
    </row>
    <row r="300" spans="2:31" s="38" customFormat="1" ht="20.45" customHeight="1">
      <c r="G300" s="85"/>
    </row>
    <row r="301" spans="2:31" s="38" customFormat="1" ht="20.45" customHeight="1">
      <c r="G301" s="85"/>
    </row>
    <row r="302" spans="2:31" s="38" customFormat="1" ht="20.45" customHeight="1">
      <c r="G302" s="85"/>
    </row>
    <row r="303" spans="2:31" s="38" customFormat="1" ht="20.45" customHeight="1">
      <c r="G303" s="85"/>
    </row>
    <row r="304" spans="2:31" s="38" customFormat="1" ht="20.45" customHeight="1">
      <c r="G304" s="85"/>
    </row>
    <row r="305" spans="7:7" s="38" customFormat="1" ht="20.45" customHeight="1">
      <c r="G305" s="85"/>
    </row>
    <row r="306" spans="7:7" s="38" customFormat="1" ht="20.45" customHeight="1">
      <c r="G306" s="85"/>
    </row>
    <row r="307" spans="7:7" s="38" customFormat="1" ht="20.45" customHeight="1">
      <c r="G307" s="85"/>
    </row>
    <row r="308" spans="7:7" s="38" customFormat="1" ht="20.45" customHeight="1">
      <c r="G308" s="85"/>
    </row>
    <row r="309" spans="7:7" s="38" customFormat="1" ht="20.45" customHeight="1">
      <c r="G309" s="85"/>
    </row>
    <row r="310" spans="7:7" s="38" customFormat="1" ht="20.45" customHeight="1">
      <c r="G310" s="85"/>
    </row>
    <row r="311" spans="7:7" s="38" customFormat="1" ht="20.45" customHeight="1">
      <c r="G311" s="85"/>
    </row>
    <row r="312" spans="7:7" s="38" customFormat="1" ht="20.45" customHeight="1">
      <c r="G312" s="85"/>
    </row>
    <row r="313" spans="7:7" s="38" customFormat="1" ht="20.45" customHeight="1">
      <c r="G313" s="85"/>
    </row>
    <row r="314" spans="7:7" s="38" customFormat="1" ht="20.45" customHeight="1">
      <c r="G314" s="85"/>
    </row>
    <row r="315" spans="7:7" s="38" customFormat="1" ht="20.45" customHeight="1">
      <c r="G315" s="85"/>
    </row>
    <row r="316" spans="7:7" s="38" customFormat="1" ht="20.45" customHeight="1">
      <c r="G316" s="85"/>
    </row>
    <row r="317" spans="7:7" s="38" customFormat="1" ht="20.45" customHeight="1">
      <c r="G317" s="85"/>
    </row>
    <row r="318" spans="7:7" s="38" customFormat="1" ht="20.45" customHeight="1">
      <c r="G318" s="85"/>
    </row>
    <row r="319" spans="7:7" s="38" customFormat="1" ht="20.45" customHeight="1">
      <c r="G319" s="85"/>
    </row>
    <row r="320" spans="7:7" s="38" customFormat="1" ht="20.45" customHeight="1">
      <c r="G320" s="85"/>
    </row>
    <row r="321" spans="7:7" s="38" customFormat="1" ht="20.45" customHeight="1">
      <c r="G321" s="85"/>
    </row>
    <row r="322" spans="7:7" s="38" customFormat="1" ht="20.45" customHeight="1">
      <c r="G322" s="85"/>
    </row>
    <row r="323" spans="7:7" s="38" customFormat="1" ht="20.45" customHeight="1">
      <c r="G323" s="85"/>
    </row>
    <row r="324" spans="7:7" s="38" customFormat="1" ht="20.45" customHeight="1">
      <c r="G324" s="85"/>
    </row>
    <row r="325" spans="7:7" s="38" customFormat="1" ht="20.45" customHeight="1">
      <c r="G325" s="85"/>
    </row>
    <row r="326" spans="7:7" s="38" customFormat="1" ht="20.45" customHeight="1">
      <c r="G326" s="85"/>
    </row>
    <row r="327" spans="7:7" s="38" customFormat="1" ht="20.45" customHeight="1">
      <c r="G327" s="85"/>
    </row>
    <row r="328" spans="7:7" s="38" customFormat="1" ht="20.45" customHeight="1">
      <c r="G328" s="85"/>
    </row>
    <row r="329" spans="7:7" s="38" customFormat="1" ht="20.45" customHeight="1">
      <c r="G329" s="85"/>
    </row>
    <row r="330" spans="7:7" s="38" customFormat="1" ht="20.45" customHeight="1">
      <c r="G330" s="85"/>
    </row>
    <row r="331" spans="7:7" s="38" customFormat="1" ht="20.45" customHeight="1">
      <c r="G331" s="85"/>
    </row>
    <row r="332" spans="7:7" s="38" customFormat="1" ht="20.45" customHeight="1">
      <c r="G332" s="85"/>
    </row>
    <row r="333" spans="7:7" s="38" customFormat="1" ht="20.45" customHeight="1">
      <c r="G333" s="85"/>
    </row>
    <row r="334" spans="7:7" s="38" customFormat="1" ht="20.45" customHeight="1">
      <c r="G334" s="85"/>
    </row>
    <row r="335" spans="7:7" s="38" customFormat="1" ht="20.45" customHeight="1">
      <c r="G335" s="85"/>
    </row>
    <row r="336" spans="7:7" s="38" customFormat="1" ht="20.45" customHeight="1">
      <c r="G336" s="85"/>
    </row>
    <row r="337" spans="1:52" s="38" customFormat="1" ht="20.45" customHeight="1">
      <c r="G337" s="85"/>
    </row>
    <row r="338" spans="1:52" s="38" customFormat="1" ht="20.45" customHeight="1">
      <c r="G338" s="85"/>
    </row>
    <row r="339" spans="1:52" s="38" customFormat="1" ht="20.45" customHeight="1">
      <c r="G339" s="85"/>
    </row>
    <row r="340" spans="1:52" s="38" customFormat="1" ht="20.45" customHeight="1">
      <c r="G340" s="85"/>
    </row>
    <row r="341" spans="1:52" s="38" customFormat="1" ht="20.45" customHeight="1">
      <c r="G341" s="85"/>
    </row>
    <row r="342" spans="1:52" s="38" customFormat="1" ht="20.45" customHeight="1">
      <c r="G342" s="85"/>
    </row>
    <row r="343" spans="1:52" s="38" customFormat="1" ht="20.45" customHeight="1">
      <c r="G343" s="85"/>
    </row>
    <row r="344" spans="1:52" s="38" customFormat="1" ht="20.45" customHeight="1">
      <c r="G344" s="85"/>
    </row>
    <row r="345" spans="1:52" s="38" customFormat="1" ht="20.45" customHeight="1">
      <c r="G345" s="85"/>
    </row>
    <row r="346" spans="1:52" s="38" customFormat="1" ht="20.45" customHeight="1">
      <c r="B346" s="8"/>
      <c r="C346" s="8"/>
      <c r="D346" s="8"/>
      <c r="E346" s="8"/>
      <c r="F346" s="8"/>
      <c r="G346" s="16"/>
      <c r="H346" s="8"/>
      <c r="I346" s="8"/>
      <c r="J346" s="8"/>
      <c r="K346" s="16"/>
      <c r="L346" s="8"/>
    </row>
    <row r="347" spans="1:52" s="38" customFormat="1" ht="20.45" customHeight="1">
      <c r="A347" s="7"/>
      <c r="B347" s="9"/>
      <c r="C347" s="17"/>
      <c r="D347" s="8"/>
      <c r="E347" s="24"/>
      <c r="F347" s="25"/>
      <c r="G347" s="22"/>
      <c r="H347" s="9"/>
      <c r="I347" s="24"/>
      <c r="J347" s="25"/>
      <c r="K347" s="13"/>
      <c r="L347" s="9"/>
      <c r="M347" s="9"/>
    </row>
    <row r="348" spans="1:52" s="38" customFormat="1" ht="20.45" customHeight="1">
      <c r="A348" s="7"/>
      <c r="B348" s="9"/>
      <c r="C348" s="17"/>
      <c r="D348" s="8"/>
      <c r="E348" s="24"/>
      <c r="F348" s="25"/>
      <c r="G348" s="22"/>
      <c r="H348" s="9"/>
      <c r="I348" s="24"/>
      <c r="J348" s="25"/>
      <c r="K348" s="13"/>
      <c r="L348" s="9"/>
      <c r="M348" s="9"/>
    </row>
    <row r="349" spans="1:52" s="38" customFormat="1" ht="20.45" customHeight="1">
      <c r="A349" s="7"/>
      <c r="B349" s="9"/>
      <c r="C349" s="17"/>
      <c r="D349" s="8"/>
      <c r="E349" s="24"/>
      <c r="F349" s="25"/>
      <c r="G349" s="22"/>
      <c r="H349" s="9"/>
      <c r="I349" s="24"/>
      <c r="J349" s="25"/>
      <c r="K349" s="13"/>
      <c r="L349" s="9"/>
      <c r="M349" s="9"/>
    </row>
    <row r="350" spans="1:52" s="38" customFormat="1" ht="20.45" customHeight="1">
      <c r="A350" s="7"/>
      <c r="B350" s="9"/>
      <c r="C350" s="17"/>
      <c r="D350" s="8"/>
      <c r="E350" s="24"/>
      <c r="F350" s="25"/>
      <c r="G350" s="22"/>
      <c r="H350" s="9"/>
      <c r="I350" s="24"/>
      <c r="J350" s="25"/>
      <c r="K350" s="13"/>
      <c r="L350" s="9"/>
      <c r="M350" s="9"/>
      <c r="V350" s="16"/>
      <c r="AG350" s="16"/>
    </row>
    <row r="351" spans="1:52" s="38" customFormat="1" ht="20.45" customHeight="1">
      <c r="A351" s="7"/>
      <c r="B351" s="9"/>
      <c r="C351" s="17"/>
      <c r="D351" s="8"/>
      <c r="E351" s="24"/>
      <c r="F351" s="25"/>
      <c r="G351" s="22"/>
      <c r="H351" s="9"/>
      <c r="I351" s="24"/>
      <c r="J351" s="25"/>
      <c r="K351" s="13"/>
      <c r="L351" s="9"/>
      <c r="M351" s="9"/>
      <c r="N351" s="9"/>
      <c r="O351" s="16"/>
      <c r="P351" s="11"/>
      <c r="Q351" s="11"/>
      <c r="R351" s="9"/>
      <c r="S351" s="9"/>
      <c r="T351" s="9"/>
      <c r="U351" s="9"/>
      <c r="V351" s="9"/>
      <c r="W351" s="9"/>
      <c r="X351" s="9"/>
      <c r="Y351" s="9"/>
      <c r="Z351" s="16"/>
      <c r="AA351" s="11"/>
      <c r="AB351" s="11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</row>
    <row r="352" spans="1:52" s="38" customFormat="1" ht="20.45" customHeight="1">
      <c r="A352" s="9"/>
      <c r="B352" s="9"/>
      <c r="C352" s="9"/>
      <c r="D352" s="9"/>
      <c r="E352" s="9"/>
      <c r="F352" s="9"/>
      <c r="G352" s="11"/>
      <c r="H352" s="9"/>
      <c r="I352" s="9"/>
      <c r="J352" s="9"/>
      <c r="K352" s="9"/>
      <c r="L352" s="9"/>
      <c r="M352" s="9"/>
      <c r="N352" s="9"/>
      <c r="O352" s="16"/>
      <c r="P352" s="11"/>
      <c r="Q352" s="11"/>
      <c r="R352" s="9"/>
      <c r="S352" s="9"/>
      <c r="T352" s="9"/>
      <c r="U352" s="9"/>
      <c r="V352" s="9"/>
      <c r="W352" s="9"/>
      <c r="X352" s="9"/>
      <c r="Y352" s="9"/>
      <c r="Z352" s="16"/>
      <c r="AA352" s="11"/>
      <c r="AB352" s="11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 s="38" customFormat="1" ht="20.45" customHeight="1">
      <c r="A353" s="9"/>
      <c r="B353" s="9"/>
      <c r="C353" s="9"/>
      <c r="D353" s="9"/>
      <c r="E353" s="9"/>
      <c r="F353" s="9"/>
      <c r="G353" s="11"/>
      <c r="H353" s="9"/>
      <c r="I353" s="9"/>
      <c r="J353" s="9"/>
      <c r="K353" s="9"/>
      <c r="L353" s="9"/>
      <c r="M353" s="9"/>
      <c r="N353" s="9"/>
      <c r="O353" s="16"/>
      <c r="P353" s="11"/>
      <c r="Q353" s="11"/>
      <c r="R353" s="9"/>
      <c r="S353" s="9"/>
      <c r="T353" s="9"/>
      <c r="U353" s="9"/>
      <c r="V353" s="9"/>
      <c r="W353" s="9"/>
      <c r="X353" s="9"/>
      <c r="Y353" s="9"/>
      <c r="Z353" s="16"/>
      <c r="AA353" s="11"/>
      <c r="AB353" s="11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  <row r="354" spans="1:52" s="38" customFormat="1" ht="20.45" customHeight="1">
      <c r="A354" s="9"/>
      <c r="B354" s="9"/>
      <c r="C354" s="9"/>
      <c r="D354" s="9"/>
      <c r="E354" s="9"/>
      <c r="F354" s="9"/>
      <c r="G354" s="1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11"/>
      <c r="T354" s="11"/>
      <c r="U354" s="11"/>
      <c r="V354" s="11"/>
      <c r="W354" s="11"/>
      <c r="X354" s="11"/>
      <c r="Y354" s="11"/>
      <c r="Z354" s="9"/>
      <c r="AA354" s="9"/>
      <c r="AB354" s="9"/>
      <c r="AC354" s="9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</row>
    <row r="355" spans="1:52" s="38" customFormat="1" ht="20.45" customHeight="1">
      <c r="A355" s="9"/>
      <c r="B355" s="9"/>
      <c r="C355" s="9"/>
      <c r="D355" s="9"/>
      <c r="E355" s="9"/>
      <c r="F355" s="9"/>
      <c r="G355" s="11"/>
      <c r="H355" s="9"/>
      <c r="I355" s="9"/>
      <c r="J355" s="9"/>
      <c r="K355" s="9"/>
      <c r="L355" s="9"/>
      <c r="M355" s="9"/>
      <c r="N355" s="9"/>
      <c r="O355" s="16"/>
      <c r="P355" s="11"/>
      <c r="Q355" s="11"/>
      <c r="R355" s="9"/>
      <c r="S355" s="9"/>
      <c r="T355" s="9"/>
      <c r="U355" s="9"/>
      <c r="V355" s="9"/>
      <c r="W355" s="9"/>
      <c r="X355" s="9"/>
      <c r="Y355" s="9"/>
      <c r="Z355" s="16"/>
      <c r="AA355" s="11"/>
      <c r="AB355" s="11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</row>
    <row r="356" spans="1:52" ht="20.45" customHeight="1">
      <c r="A356" s="9"/>
      <c r="C356" s="9"/>
      <c r="D356" s="9"/>
      <c r="E356" s="9"/>
      <c r="F356" s="9"/>
      <c r="G356" s="11"/>
      <c r="I356" s="9"/>
      <c r="J356" s="9"/>
      <c r="K356" s="9"/>
      <c r="O356" s="9"/>
      <c r="P356" s="9"/>
      <c r="Q356" s="9"/>
      <c r="Z356" s="9"/>
      <c r="AA356" s="9"/>
      <c r="AB356" s="9"/>
    </row>
    <row r="357" spans="1:52" ht="20.45" customHeight="1">
      <c r="A357" s="9"/>
      <c r="C357" s="9"/>
      <c r="D357" s="9"/>
      <c r="E357" s="9"/>
      <c r="F357" s="9"/>
      <c r="G357" s="11"/>
      <c r="I357" s="9"/>
      <c r="J357" s="9"/>
      <c r="K357" s="9"/>
      <c r="O357" s="9"/>
      <c r="P357" s="9"/>
      <c r="Q357" s="9"/>
      <c r="Z357" s="9"/>
      <c r="AA357" s="9"/>
      <c r="AB357" s="9"/>
    </row>
    <row r="358" spans="1:52" ht="20.45" customHeight="1">
      <c r="A358" s="9"/>
      <c r="C358" s="9"/>
      <c r="D358" s="9"/>
      <c r="E358" s="9"/>
      <c r="F358" s="9"/>
      <c r="G358" s="11"/>
      <c r="I358" s="9"/>
      <c r="J358" s="9"/>
      <c r="K358" s="9"/>
      <c r="O358" s="9"/>
      <c r="P358" s="9"/>
      <c r="Q358" s="9"/>
      <c r="Z358" s="9"/>
      <c r="AA358" s="9"/>
      <c r="AB358" s="9"/>
    </row>
    <row r="359" spans="1:52" s="11" customFormat="1" ht="20.45" customHeight="1">
      <c r="A359" s="9"/>
      <c r="B359" s="9"/>
      <c r="C359" s="9"/>
      <c r="D359" s="9"/>
      <c r="E359" s="9"/>
      <c r="F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</row>
    <row r="360" spans="1:52" ht="20.45" customHeight="1">
      <c r="A360" s="9"/>
      <c r="C360" s="9"/>
      <c r="D360" s="9"/>
      <c r="E360" s="9"/>
      <c r="F360" s="9"/>
      <c r="G360" s="11"/>
      <c r="I360" s="9"/>
      <c r="J360" s="9"/>
      <c r="K360" s="9"/>
      <c r="O360" s="9"/>
      <c r="P360" s="9"/>
      <c r="Q360" s="9"/>
      <c r="Z360" s="9"/>
      <c r="AA360" s="9"/>
      <c r="AB360" s="9"/>
    </row>
    <row r="361" spans="1:52" ht="20.45" customHeight="1">
      <c r="A361" s="9"/>
      <c r="C361" s="9"/>
      <c r="D361" s="9"/>
      <c r="E361" s="9"/>
      <c r="F361" s="9"/>
      <c r="G361" s="11"/>
      <c r="I361" s="9"/>
      <c r="J361" s="9"/>
      <c r="K361" s="9"/>
      <c r="O361" s="9"/>
      <c r="P361" s="9"/>
      <c r="Q361" s="9"/>
      <c r="Z361" s="9"/>
      <c r="AA361" s="9"/>
      <c r="AB361" s="9"/>
    </row>
    <row r="362" spans="1:52" ht="20.45" customHeight="1">
      <c r="A362" s="9"/>
      <c r="C362" s="9"/>
      <c r="D362" s="9"/>
      <c r="E362" s="9"/>
      <c r="F362" s="9"/>
      <c r="G362" s="11"/>
      <c r="I362" s="9"/>
      <c r="J362" s="9"/>
      <c r="K362" s="9"/>
      <c r="O362" s="9"/>
      <c r="P362" s="9"/>
      <c r="Q362" s="9"/>
      <c r="Z362" s="9"/>
      <c r="AA362" s="9"/>
      <c r="AB362" s="9"/>
    </row>
    <row r="363" spans="1:52" ht="20.45" customHeight="1">
      <c r="A363" s="9"/>
      <c r="C363" s="9"/>
      <c r="D363" s="9"/>
      <c r="E363" s="9"/>
      <c r="F363" s="9"/>
      <c r="G363" s="11"/>
      <c r="I363" s="9"/>
      <c r="J363" s="9"/>
      <c r="K363" s="9"/>
      <c r="O363" s="9"/>
      <c r="P363" s="9"/>
      <c r="Q363" s="9"/>
      <c r="Z363" s="9"/>
      <c r="AA363" s="9"/>
      <c r="AB363" s="9"/>
    </row>
    <row r="364" spans="1:52" ht="20.45" customHeight="1">
      <c r="A364" s="9"/>
      <c r="C364" s="9"/>
      <c r="D364" s="9"/>
      <c r="E364" s="9"/>
      <c r="F364" s="9"/>
      <c r="G364" s="11"/>
      <c r="I364" s="9"/>
      <c r="J364" s="9"/>
      <c r="K364" s="9"/>
      <c r="O364" s="9"/>
      <c r="P364" s="9"/>
      <c r="Q364" s="9"/>
      <c r="Z364" s="9"/>
      <c r="AA364" s="9"/>
      <c r="AB364" s="9"/>
    </row>
    <row r="365" spans="1:52" ht="20.45" customHeight="1">
      <c r="A365" s="9"/>
      <c r="C365" s="9"/>
      <c r="D365" s="9"/>
      <c r="E365" s="9"/>
      <c r="F365" s="9"/>
      <c r="G365" s="11"/>
      <c r="I365" s="9"/>
      <c r="J365" s="9"/>
      <c r="K365" s="9"/>
      <c r="O365" s="9"/>
      <c r="P365" s="9"/>
      <c r="Q365" s="9"/>
      <c r="Z365" s="9"/>
      <c r="AA365" s="9"/>
      <c r="AB365" s="9"/>
    </row>
    <row r="366" spans="1:52" ht="20.45" customHeight="1">
      <c r="A366" s="9"/>
      <c r="C366" s="9"/>
      <c r="D366" s="9"/>
      <c r="E366" s="9"/>
      <c r="F366" s="9"/>
      <c r="G366" s="11"/>
      <c r="I366" s="9"/>
      <c r="J366" s="9"/>
      <c r="K366" s="9"/>
      <c r="O366" s="9"/>
      <c r="P366" s="9"/>
      <c r="Q366" s="9"/>
      <c r="Z366" s="9"/>
      <c r="AA366" s="9"/>
      <c r="AB366" s="9"/>
    </row>
    <row r="367" spans="1:52" ht="20.45" customHeight="1">
      <c r="A367" s="9"/>
      <c r="C367" s="9"/>
      <c r="D367" s="9"/>
      <c r="E367" s="9"/>
      <c r="F367" s="9"/>
      <c r="G367" s="11"/>
      <c r="I367" s="9"/>
      <c r="J367" s="9"/>
      <c r="K367" s="9"/>
      <c r="O367" s="9"/>
      <c r="P367" s="9"/>
      <c r="Q367" s="9"/>
      <c r="Z367" s="9"/>
      <c r="AA367" s="9"/>
      <c r="AB367" s="9"/>
    </row>
    <row r="368" spans="1:52" ht="20.45" customHeight="1">
      <c r="A368" s="9"/>
      <c r="C368" s="9"/>
      <c r="D368" s="9"/>
      <c r="E368" s="9"/>
      <c r="F368" s="9"/>
      <c r="G368" s="11"/>
      <c r="I368" s="9"/>
      <c r="J368" s="9"/>
      <c r="K368" s="9"/>
      <c r="O368" s="9"/>
      <c r="P368" s="9"/>
      <c r="Q368" s="9"/>
      <c r="Z368" s="9"/>
      <c r="AA368" s="9"/>
      <c r="AB368" s="9"/>
    </row>
    <row r="369" spans="7:7" s="9" customFormat="1" ht="20.45" customHeight="1">
      <c r="G369" s="11"/>
    </row>
    <row r="370" spans="7:7" s="9" customFormat="1" ht="20.45" customHeight="1">
      <c r="G370" s="11"/>
    </row>
    <row r="371" spans="7:7" s="9" customFormat="1" ht="20.45" customHeight="1">
      <c r="G371" s="11"/>
    </row>
    <row r="372" spans="7:7" s="9" customFormat="1" ht="20.45" customHeight="1">
      <c r="G372" s="11"/>
    </row>
    <row r="373" spans="7:7" s="9" customFormat="1" ht="20.45" customHeight="1">
      <c r="G373" s="11"/>
    </row>
    <row r="374" spans="7:7" s="9" customFormat="1" ht="20.45" customHeight="1">
      <c r="G374" s="11"/>
    </row>
    <row r="375" spans="7:7" s="9" customFormat="1" ht="20.45" customHeight="1">
      <c r="G375" s="11"/>
    </row>
    <row r="376" spans="7:7" s="9" customFormat="1" ht="20.45" customHeight="1">
      <c r="G376" s="11"/>
    </row>
    <row r="377" spans="7:7" s="9" customFormat="1" ht="20.45" customHeight="1">
      <c r="G377" s="11"/>
    </row>
    <row r="378" spans="7:7" s="9" customFormat="1" ht="20.45" customHeight="1">
      <c r="G378" s="11"/>
    </row>
    <row r="379" spans="7:7" s="9" customFormat="1" ht="20.45" customHeight="1">
      <c r="G379" s="11"/>
    </row>
    <row r="380" spans="7:7" s="9" customFormat="1" ht="20.45" customHeight="1">
      <c r="G380" s="11"/>
    </row>
    <row r="381" spans="7:7" s="9" customFormat="1" ht="20.45" customHeight="1">
      <c r="G381" s="11"/>
    </row>
    <row r="382" spans="7:7" s="9" customFormat="1" ht="20.45" customHeight="1">
      <c r="G382" s="11"/>
    </row>
    <row r="383" spans="7:7" s="9" customFormat="1" ht="20.45" customHeight="1">
      <c r="G383" s="11"/>
    </row>
    <row r="384" spans="7:7" s="9" customFormat="1" ht="20.45" customHeight="1">
      <c r="G384" s="11"/>
    </row>
    <row r="385" spans="7:7" s="9" customFormat="1" ht="20.45" customHeight="1">
      <c r="G385" s="11"/>
    </row>
    <row r="386" spans="7:7" s="9" customFormat="1" ht="20.45" customHeight="1">
      <c r="G386" s="11"/>
    </row>
    <row r="387" spans="7:7" s="9" customFormat="1" ht="20.45" customHeight="1">
      <c r="G387" s="11"/>
    </row>
    <row r="388" spans="7:7" s="9" customFormat="1" ht="20.45" customHeight="1">
      <c r="G388" s="11"/>
    </row>
    <row r="389" spans="7:7" s="9" customFormat="1" ht="20.45" customHeight="1">
      <c r="G389" s="11"/>
    </row>
    <row r="390" spans="7:7" s="9" customFormat="1" ht="20.45" customHeight="1">
      <c r="G390" s="11"/>
    </row>
    <row r="391" spans="7:7" s="9" customFormat="1" ht="20.45" customHeight="1">
      <c r="G391" s="11"/>
    </row>
    <row r="392" spans="7:7" s="9" customFormat="1" ht="20.45" customHeight="1">
      <c r="G392" s="11"/>
    </row>
    <row r="393" spans="7:7" s="9" customFormat="1" ht="20.45" customHeight="1">
      <c r="G393" s="11"/>
    </row>
    <row r="394" spans="7:7" s="9" customFormat="1" ht="20.45" customHeight="1">
      <c r="G394" s="11"/>
    </row>
    <row r="395" spans="7:7" s="9" customFormat="1" ht="20.45" customHeight="1">
      <c r="G395" s="11"/>
    </row>
    <row r="396" spans="7:7" s="9" customFormat="1" ht="20.45" customHeight="1">
      <c r="G396" s="11"/>
    </row>
    <row r="397" spans="7:7" s="9" customFormat="1" ht="20.45" customHeight="1">
      <c r="G397" s="11"/>
    </row>
    <row r="398" spans="7:7" s="9" customFormat="1" ht="20.45" customHeight="1">
      <c r="G398" s="11"/>
    </row>
    <row r="399" spans="7:7" s="9" customFormat="1" ht="20.45" customHeight="1">
      <c r="G399" s="11"/>
    </row>
    <row r="400" spans="7:7" s="9" customFormat="1" ht="20.45" customHeight="1">
      <c r="G400" s="11"/>
    </row>
    <row r="401" spans="7:7" s="9" customFormat="1" ht="20.45" customHeight="1">
      <c r="G401" s="11"/>
    </row>
    <row r="402" spans="7:7" s="9" customFormat="1" ht="20.45" customHeight="1">
      <c r="G402" s="11"/>
    </row>
    <row r="403" spans="7:7" s="9" customFormat="1" ht="20.45" customHeight="1">
      <c r="G403" s="11"/>
    </row>
    <row r="404" spans="7:7" s="9" customFormat="1" ht="20.45" customHeight="1">
      <c r="G404" s="11"/>
    </row>
    <row r="405" spans="7:7" s="9" customFormat="1" ht="20.45" customHeight="1">
      <c r="G405" s="11"/>
    </row>
    <row r="406" spans="7:7" s="9" customFormat="1" ht="20.45" customHeight="1">
      <c r="G406" s="11"/>
    </row>
    <row r="407" spans="7:7" s="9" customFormat="1" ht="20.45" customHeight="1">
      <c r="G407" s="11"/>
    </row>
    <row r="408" spans="7:7" s="9" customFormat="1" ht="20.45" customHeight="1">
      <c r="G408" s="11"/>
    </row>
    <row r="409" spans="7:7" s="9" customFormat="1" ht="20.45" customHeight="1">
      <c r="G409" s="11"/>
    </row>
    <row r="410" spans="7:7" s="9" customFormat="1" ht="20.45" customHeight="1">
      <c r="G410" s="11"/>
    </row>
    <row r="411" spans="7:7" s="9" customFormat="1" ht="20.45" customHeight="1">
      <c r="G411" s="11"/>
    </row>
    <row r="412" spans="7:7" s="9" customFormat="1" ht="20.45" customHeight="1">
      <c r="G412" s="11"/>
    </row>
    <row r="413" spans="7:7" s="9" customFormat="1" ht="20.45" customHeight="1">
      <c r="G413" s="11"/>
    </row>
    <row r="414" spans="7:7" s="9" customFormat="1" ht="20.45" customHeight="1">
      <c r="G414" s="11"/>
    </row>
    <row r="415" spans="7:7" s="9" customFormat="1" ht="20.45" customHeight="1">
      <c r="G415" s="11"/>
    </row>
    <row r="416" spans="7:7" s="9" customFormat="1" ht="20.45" customHeight="1">
      <c r="G416" s="11"/>
    </row>
    <row r="417" spans="1:28" ht="20.45" customHeight="1">
      <c r="A417" s="9"/>
      <c r="C417" s="9"/>
      <c r="D417" s="9"/>
      <c r="E417" s="9"/>
      <c r="F417" s="9"/>
      <c r="G417" s="11"/>
      <c r="I417" s="9"/>
      <c r="J417" s="9"/>
      <c r="K417" s="9"/>
      <c r="O417" s="9"/>
      <c r="P417" s="9"/>
      <c r="Q417" s="9"/>
      <c r="Z417" s="9"/>
      <c r="AA417" s="9"/>
      <c r="AB417" s="9"/>
    </row>
    <row r="418" spans="1:28" ht="20.45" customHeight="1">
      <c r="A418" s="9"/>
      <c r="C418" s="9"/>
      <c r="D418" s="9"/>
      <c r="E418" s="9"/>
      <c r="F418" s="9"/>
      <c r="G418" s="11"/>
      <c r="I418" s="9"/>
      <c r="J418" s="9"/>
      <c r="K418" s="9"/>
      <c r="O418" s="9"/>
      <c r="P418" s="9"/>
      <c r="Q418" s="9"/>
      <c r="Z418" s="9"/>
      <c r="AA418" s="9"/>
      <c r="AB418" s="9"/>
    </row>
    <row r="419" spans="1:28" ht="20.45" customHeight="1">
      <c r="A419" s="9"/>
      <c r="C419" s="9"/>
      <c r="D419" s="9"/>
      <c r="E419" s="9"/>
      <c r="F419" s="9"/>
      <c r="G419" s="11"/>
      <c r="I419" s="9"/>
      <c r="J419" s="9"/>
      <c r="K419" s="9"/>
      <c r="O419" s="9"/>
      <c r="P419" s="9"/>
      <c r="Q419" s="9"/>
      <c r="Z419" s="9"/>
      <c r="AA419" s="9"/>
      <c r="AB419" s="9"/>
    </row>
    <row r="420" spans="1:28" ht="20.45" customHeight="1">
      <c r="A420" s="9"/>
      <c r="C420" s="9"/>
      <c r="D420" s="9"/>
      <c r="E420" s="9"/>
      <c r="F420" s="9"/>
      <c r="G420" s="11"/>
      <c r="I420" s="9"/>
      <c r="J420" s="9"/>
      <c r="K420" s="9"/>
      <c r="O420" s="9"/>
      <c r="P420" s="9"/>
      <c r="Q420" s="9"/>
      <c r="Z420" s="9"/>
      <c r="AA420" s="9"/>
      <c r="AB420" s="9"/>
    </row>
    <row r="421" spans="1:28" ht="20.45" customHeight="1">
      <c r="A421" s="9"/>
      <c r="C421" s="9"/>
      <c r="D421" s="9"/>
      <c r="E421" s="9"/>
      <c r="F421" s="9"/>
      <c r="G421" s="11"/>
      <c r="I421" s="9"/>
      <c r="J421" s="9"/>
      <c r="K421" s="9"/>
      <c r="O421" s="9"/>
      <c r="P421" s="9"/>
      <c r="Q421" s="9"/>
      <c r="Z421" s="9"/>
      <c r="AA421" s="9"/>
      <c r="AB421" s="9"/>
    </row>
    <row r="422" spans="1:28" ht="20.45" customHeight="1">
      <c r="O422" s="9"/>
      <c r="P422" s="9"/>
      <c r="Q422" s="9"/>
      <c r="Z422" s="9"/>
      <c r="AA422" s="9"/>
      <c r="AB422" s="9"/>
    </row>
    <row r="423" spans="1:28" ht="20.45" customHeight="1">
      <c r="O423" s="9"/>
      <c r="P423" s="9"/>
      <c r="Q423" s="9"/>
      <c r="Z423" s="9"/>
      <c r="AA423" s="9"/>
      <c r="AB423" s="9"/>
    </row>
    <row r="424" spans="1:28" ht="20.45" customHeight="1">
      <c r="O424" s="9"/>
      <c r="P424" s="9"/>
      <c r="Q424" s="9"/>
      <c r="Z424" s="9"/>
      <c r="AA424" s="9"/>
      <c r="AB424" s="9"/>
    </row>
    <row r="425" spans="1:28" ht="20.45" customHeight="1">
      <c r="O425" s="9"/>
      <c r="P425" s="9"/>
      <c r="Q425" s="9"/>
      <c r="Z425" s="9"/>
      <c r="AA425" s="9"/>
      <c r="AB425" s="9"/>
    </row>
  </sheetData>
  <mergeCells count="11">
    <mergeCell ref="A1:A2"/>
    <mergeCell ref="B1:B2"/>
    <mergeCell ref="C1:C2"/>
    <mergeCell ref="D1:D2"/>
    <mergeCell ref="E1:H1"/>
    <mergeCell ref="M1:M2"/>
    <mergeCell ref="F6:H6"/>
    <mergeCell ref="J6:L6"/>
    <mergeCell ref="F7:H7"/>
    <mergeCell ref="J7:L7"/>
    <mergeCell ref="I1:L1"/>
  </mergeCells>
  <phoneticPr fontId="4"/>
  <printOptions horizontalCentered="1" gridLines="1"/>
  <pageMargins left="0.27559055118110237" right="0.27559055118110237" top="0.78740157480314965" bottom="0.59055118110236227" header="0.47244094488188981" footer="0.39370078740157483"/>
  <pageSetup paperSize="9" scale="95" fitToHeight="0" orientation="landscape" useFirstPageNumber="1" horizontalDpi="300" verticalDpi="300" r:id="rId1"/>
  <headerFooter>
    <oddFooter>&amp;R&amp;"ＭＳ ゴシック,標準"&amp;9経費（一括）建築-No.&amp;P</oddFooter>
  </headerFooter>
  <rowBreaks count="10" manualBreakCount="10">
    <brk id="26" max="12" man="1"/>
    <brk id="50" max="12" man="1"/>
    <brk id="74" max="12" man="1"/>
    <brk id="98" max="12" man="1"/>
    <brk id="122" max="12" man="1"/>
    <brk id="146" max="12" man="1"/>
    <brk id="170" max="12" man="1"/>
    <brk id="194" max="12" man="1"/>
    <brk id="218" max="12" man="1"/>
    <brk id="242" max="12" man="1"/>
  </rowBreaks>
  <ignoredErrors>
    <ignoredError sqref="G1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AADD-0895-4A8B-8B88-F494FB2CF699}">
  <sheetPr>
    <tabColor rgb="FFFFC000"/>
  </sheetPr>
  <dimension ref="A1:M24"/>
  <sheetViews>
    <sheetView workbookViewId="0">
      <selection sqref="A1:A2"/>
    </sheetView>
  </sheetViews>
  <sheetFormatPr defaultColWidth="8.625" defaultRowHeight="23.25" customHeight="1"/>
  <cols>
    <col min="1" max="1" width="3.625" style="107" customWidth="1"/>
    <col min="2" max="3" width="24.625" style="106" customWidth="1"/>
    <col min="4" max="4" width="4.625" style="107" customWidth="1"/>
    <col min="5" max="5" width="6.625" style="3" customWidth="1"/>
    <col min="6" max="6" width="10.875" style="206" customWidth="1"/>
    <col min="7" max="7" width="13.375" style="206" customWidth="1"/>
    <col min="8" max="8" width="9.625" style="207" customWidth="1"/>
    <col min="9" max="9" width="6.625" style="1" customWidth="1"/>
    <col min="10" max="10" width="9.625" style="206" customWidth="1"/>
    <col min="11" max="11" width="12.25" style="206" customWidth="1"/>
    <col min="12" max="12" width="9.625" style="1" customWidth="1"/>
    <col min="13" max="13" width="10.125" style="1" customWidth="1"/>
    <col min="14" max="15" width="8.625" style="1"/>
    <col min="16" max="16" width="9" style="1" bestFit="1" customWidth="1"/>
    <col min="17" max="16384" width="8.625" style="1"/>
  </cols>
  <sheetData>
    <row r="1" spans="1:13" ht="23.25" customHeight="1">
      <c r="A1" s="710"/>
      <c r="B1" s="711" t="s">
        <v>223</v>
      </c>
      <c r="C1" s="711" t="s">
        <v>224</v>
      </c>
      <c r="D1" s="709" t="s">
        <v>4</v>
      </c>
      <c r="E1" s="712" t="s">
        <v>225</v>
      </c>
      <c r="F1" s="712"/>
      <c r="G1" s="712"/>
      <c r="H1" s="712"/>
      <c r="I1" s="709" t="s">
        <v>226</v>
      </c>
      <c r="J1" s="709"/>
      <c r="K1" s="709"/>
      <c r="L1" s="709"/>
      <c r="M1" s="709" t="s">
        <v>7</v>
      </c>
    </row>
    <row r="2" spans="1:13" ht="23.25" customHeight="1">
      <c r="A2" s="710"/>
      <c r="B2" s="711"/>
      <c r="C2" s="711"/>
      <c r="D2" s="709"/>
      <c r="E2" s="183" t="s">
        <v>8</v>
      </c>
      <c r="F2" s="390" t="s">
        <v>227</v>
      </c>
      <c r="G2" s="390" t="s">
        <v>10</v>
      </c>
      <c r="H2" s="107" t="s">
        <v>11</v>
      </c>
      <c r="I2" s="107" t="s">
        <v>8</v>
      </c>
      <c r="J2" s="390" t="s">
        <v>227</v>
      </c>
      <c r="K2" s="390" t="s">
        <v>10</v>
      </c>
      <c r="L2" s="107" t="s">
        <v>11</v>
      </c>
      <c r="M2" s="709"/>
    </row>
    <row r="3" spans="1:13" ht="23.25" customHeight="1">
      <c r="A3" s="184" t="s">
        <v>228</v>
      </c>
      <c r="B3" s="185" t="s">
        <v>229</v>
      </c>
      <c r="C3" s="185"/>
      <c r="D3" s="186"/>
      <c r="E3" s="187"/>
      <c r="F3" s="30"/>
      <c r="G3" s="30"/>
      <c r="H3" s="188"/>
      <c r="I3" s="188"/>
      <c r="J3" s="30"/>
      <c r="K3" s="30"/>
      <c r="L3" s="188"/>
      <c r="M3" s="188"/>
    </row>
    <row r="4" spans="1:13" ht="23.25" customHeight="1">
      <c r="A4" s="184"/>
      <c r="B4" s="189"/>
      <c r="C4" s="185"/>
      <c r="D4" s="186"/>
      <c r="E4" s="187"/>
      <c r="F4" s="30"/>
      <c r="G4" s="30">
        <f t="shared" ref="G4:G22" si="0">ROUND(E4*F4,0)</f>
        <v>0</v>
      </c>
      <c r="H4" s="188"/>
      <c r="I4" s="188"/>
      <c r="J4" s="30"/>
      <c r="K4" s="30"/>
      <c r="L4" s="188"/>
      <c r="M4" s="188"/>
    </row>
    <row r="5" spans="1:13" ht="23.25" customHeight="1">
      <c r="A5" s="184"/>
      <c r="B5" s="185" t="s">
        <v>230</v>
      </c>
      <c r="C5" s="185" t="s">
        <v>231</v>
      </c>
      <c r="D5" s="186" t="s">
        <v>232</v>
      </c>
      <c r="E5" s="187">
        <v>1</v>
      </c>
      <c r="F5" s="30">
        <v>120000</v>
      </c>
      <c r="G5" s="30">
        <f t="shared" si="0"/>
        <v>120000</v>
      </c>
      <c r="H5" s="188" t="s">
        <v>233</v>
      </c>
      <c r="I5" s="188"/>
      <c r="J5" s="30"/>
      <c r="K5" s="30"/>
      <c r="L5" s="188"/>
      <c r="M5" s="188"/>
    </row>
    <row r="6" spans="1:13" ht="23.25" customHeight="1">
      <c r="A6" s="184"/>
      <c r="B6" s="185" t="s">
        <v>234</v>
      </c>
      <c r="C6" s="185" t="s">
        <v>235</v>
      </c>
      <c r="D6" s="186" t="s">
        <v>101</v>
      </c>
      <c r="E6" s="187">
        <v>335</v>
      </c>
      <c r="F6" s="30">
        <v>4030</v>
      </c>
      <c r="G6" s="30">
        <f t="shared" si="0"/>
        <v>1350050</v>
      </c>
      <c r="H6" s="188" t="s">
        <v>236</v>
      </c>
      <c r="I6" s="188"/>
      <c r="J6" s="30"/>
      <c r="K6" s="30"/>
      <c r="L6" s="188"/>
      <c r="M6" s="188"/>
    </row>
    <row r="7" spans="1:13" ht="23.25" customHeight="1">
      <c r="A7" s="184"/>
      <c r="B7" s="185" t="s">
        <v>237</v>
      </c>
      <c r="C7" s="185" t="s">
        <v>238</v>
      </c>
      <c r="D7" s="186" t="s">
        <v>239</v>
      </c>
      <c r="E7" s="187">
        <v>2</v>
      </c>
      <c r="F7" s="30">
        <v>40000</v>
      </c>
      <c r="G7" s="30">
        <f t="shared" si="0"/>
        <v>80000</v>
      </c>
      <c r="H7" s="188" t="s">
        <v>233</v>
      </c>
      <c r="I7" s="188"/>
      <c r="J7" s="30"/>
      <c r="K7" s="30"/>
      <c r="L7" s="188"/>
      <c r="M7" s="188"/>
    </row>
    <row r="8" spans="1:13" ht="23.25" customHeight="1">
      <c r="A8" s="184"/>
      <c r="B8" s="185" t="s">
        <v>240</v>
      </c>
      <c r="C8" s="185" t="s">
        <v>241</v>
      </c>
      <c r="D8" s="186" t="s">
        <v>242</v>
      </c>
      <c r="E8" s="187">
        <v>1056</v>
      </c>
      <c r="F8" s="30">
        <v>7720</v>
      </c>
      <c r="G8" s="30">
        <f t="shared" si="0"/>
        <v>8152320</v>
      </c>
      <c r="H8" s="188" t="s">
        <v>243</v>
      </c>
      <c r="I8" s="188"/>
      <c r="J8" s="30"/>
      <c r="K8" s="30"/>
      <c r="L8" s="188"/>
      <c r="M8" s="188"/>
    </row>
    <row r="9" spans="1:13" ht="23.25" customHeight="1">
      <c r="A9" s="184"/>
      <c r="B9" s="185" t="s">
        <v>244</v>
      </c>
      <c r="C9" s="185" t="s">
        <v>245</v>
      </c>
      <c r="D9" s="186" t="s">
        <v>246</v>
      </c>
      <c r="E9" s="187">
        <v>30</v>
      </c>
      <c r="F9" s="30">
        <v>15100</v>
      </c>
      <c r="G9" s="30">
        <f t="shared" si="0"/>
        <v>453000</v>
      </c>
      <c r="H9" s="188" t="s">
        <v>247</v>
      </c>
      <c r="I9" s="188"/>
      <c r="J9" s="30"/>
      <c r="K9" s="30"/>
      <c r="L9" s="188"/>
      <c r="M9" s="188"/>
    </row>
    <row r="10" spans="1:13" ht="23.25" customHeight="1">
      <c r="A10" s="184"/>
      <c r="B10" s="185"/>
      <c r="C10" s="185"/>
      <c r="D10" s="186"/>
      <c r="E10" s="187"/>
      <c r="F10" s="30"/>
      <c r="G10" s="30">
        <f t="shared" si="0"/>
        <v>0</v>
      </c>
      <c r="H10" s="188"/>
      <c r="I10" s="188"/>
      <c r="J10" s="30"/>
      <c r="K10" s="30"/>
      <c r="L10" s="188"/>
      <c r="M10" s="188"/>
    </row>
    <row r="11" spans="1:13" ht="23.25" customHeight="1">
      <c r="A11" s="184"/>
      <c r="B11" s="185" t="s">
        <v>248</v>
      </c>
      <c r="C11" s="185">
        <v>0</v>
      </c>
      <c r="D11" s="186">
        <v>0</v>
      </c>
      <c r="E11" s="187">
        <v>0</v>
      </c>
      <c r="F11" s="30">
        <v>0</v>
      </c>
      <c r="G11" s="30">
        <f t="shared" si="0"/>
        <v>0</v>
      </c>
      <c r="H11" s="188">
        <v>0</v>
      </c>
      <c r="I11" s="188"/>
      <c r="J11" s="30"/>
      <c r="K11" s="30"/>
      <c r="L11" s="188"/>
      <c r="M11" s="188"/>
    </row>
    <row r="12" spans="1:13" ht="23.25" customHeight="1">
      <c r="A12" s="184"/>
      <c r="B12" s="185" t="s">
        <v>249</v>
      </c>
      <c r="C12" s="185">
        <v>0</v>
      </c>
      <c r="D12" s="186" t="s">
        <v>250</v>
      </c>
      <c r="E12" s="187">
        <v>1</v>
      </c>
      <c r="F12" s="30">
        <v>19800</v>
      </c>
      <c r="G12" s="30">
        <f t="shared" si="0"/>
        <v>19800</v>
      </c>
      <c r="H12" s="188" t="s">
        <v>247</v>
      </c>
      <c r="I12" s="188"/>
      <c r="J12" s="30"/>
      <c r="K12" s="30"/>
      <c r="L12" s="188"/>
      <c r="M12" s="188"/>
    </row>
    <row r="13" spans="1:13" ht="23.25" customHeight="1">
      <c r="A13" s="184"/>
      <c r="B13" s="185" t="s">
        <v>251</v>
      </c>
      <c r="C13" s="185" t="s">
        <v>252</v>
      </c>
      <c r="D13" s="186" t="s">
        <v>253</v>
      </c>
      <c r="E13" s="187">
        <v>25</v>
      </c>
      <c r="F13" s="30">
        <v>12000</v>
      </c>
      <c r="G13" s="30">
        <f t="shared" si="0"/>
        <v>300000</v>
      </c>
      <c r="H13" s="188" t="s">
        <v>233</v>
      </c>
      <c r="I13" s="188"/>
      <c r="J13" s="30"/>
      <c r="K13" s="30"/>
      <c r="L13" s="188"/>
      <c r="M13" s="188"/>
    </row>
    <row r="14" spans="1:13" ht="23.25" customHeight="1">
      <c r="A14" s="184"/>
      <c r="B14" s="185"/>
      <c r="C14" s="185"/>
      <c r="D14" s="186"/>
      <c r="E14" s="187"/>
      <c r="F14" s="30"/>
      <c r="G14" s="30">
        <f t="shared" si="0"/>
        <v>0</v>
      </c>
      <c r="H14" s="188"/>
      <c r="I14" s="188"/>
      <c r="J14" s="30"/>
      <c r="K14" s="30"/>
      <c r="L14" s="188"/>
      <c r="M14" s="188"/>
    </row>
    <row r="15" spans="1:13" ht="23.25" customHeight="1">
      <c r="A15" s="184"/>
      <c r="B15" s="185"/>
      <c r="C15" s="185"/>
      <c r="D15" s="186"/>
      <c r="E15" s="187"/>
      <c r="F15" s="30"/>
      <c r="G15" s="30"/>
      <c r="H15" s="188"/>
      <c r="I15" s="188"/>
      <c r="J15" s="30"/>
      <c r="K15" s="30"/>
      <c r="L15" s="188"/>
      <c r="M15" s="188"/>
    </row>
    <row r="16" spans="1:13" ht="23.25" customHeight="1">
      <c r="A16" s="184"/>
      <c r="B16" s="185"/>
      <c r="C16" s="185"/>
      <c r="D16" s="186"/>
      <c r="E16" s="187"/>
      <c r="F16" s="30"/>
      <c r="G16" s="30"/>
      <c r="H16" s="188"/>
      <c r="I16" s="188"/>
      <c r="J16" s="30"/>
      <c r="K16" s="30"/>
      <c r="L16" s="188"/>
      <c r="M16" s="188"/>
    </row>
    <row r="17" spans="1:13" ht="23.25" customHeight="1">
      <c r="A17" s="184"/>
      <c r="B17" s="185"/>
      <c r="C17" s="185"/>
      <c r="D17" s="186"/>
      <c r="E17" s="187"/>
      <c r="F17" s="30"/>
      <c r="G17" s="30"/>
      <c r="H17" s="188"/>
      <c r="I17" s="188"/>
      <c r="J17" s="30"/>
      <c r="K17" s="30"/>
      <c r="L17" s="188"/>
      <c r="M17" s="188"/>
    </row>
    <row r="18" spans="1:13" ht="23.25" customHeight="1">
      <c r="A18" s="184"/>
      <c r="B18" s="185"/>
      <c r="C18" s="185"/>
      <c r="D18" s="186"/>
      <c r="E18" s="187"/>
      <c r="F18" s="30"/>
      <c r="G18" s="30">
        <f t="shared" si="0"/>
        <v>0</v>
      </c>
      <c r="H18" s="188"/>
      <c r="I18" s="188"/>
      <c r="J18" s="30"/>
      <c r="K18" s="30"/>
      <c r="L18" s="188"/>
      <c r="M18" s="188"/>
    </row>
    <row r="19" spans="1:13" ht="23.25" customHeight="1">
      <c r="A19" s="184"/>
      <c r="B19" s="185"/>
      <c r="C19" s="185"/>
      <c r="D19" s="186"/>
      <c r="E19" s="187"/>
      <c r="F19" s="30"/>
      <c r="G19" s="30">
        <f t="shared" si="0"/>
        <v>0</v>
      </c>
      <c r="H19" s="188"/>
      <c r="I19" s="188"/>
      <c r="J19" s="30"/>
      <c r="K19" s="30"/>
      <c r="L19" s="188"/>
      <c r="M19" s="188"/>
    </row>
    <row r="20" spans="1:13" ht="23.25" customHeight="1">
      <c r="A20" s="184"/>
      <c r="B20" s="185"/>
      <c r="C20" s="185"/>
      <c r="D20" s="186"/>
      <c r="E20" s="187"/>
      <c r="F20" s="30"/>
      <c r="G20" s="30">
        <f t="shared" si="0"/>
        <v>0</v>
      </c>
      <c r="H20" s="188"/>
      <c r="I20" s="188"/>
      <c r="J20" s="30"/>
      <c r="K20" s="30"/>
      <c r="L20" s="188"/>
      <c r="M20" s="188"/>
    </row>
    <row r="21" spans="1:13" ht="23.25" customHeight="1">
      <c r="A21" s="184"/>
      <c r="B21" s="185"/>
      <c r="C21" s="185"/>
      <c r="D21" s="186"/>
      <c r="E21" s="187"/>
      <c r="F21" s="30"/>
      <c r="G21" s="30">
        <f t="shared" si="0"/>
        <v>0</v>
      </c>
      <c r="H21" s="188"/>
      <c r="I21" s="188"/>
      <c r="J21" s="30"/>
      <c r="K21" s="30"/>
      <c r="L21" s="188"/>
      <c r="M21" s="188"/>
    </row>
    <row r="22" spans="1:13" ht="23.25" customHeight="1">
      <c r="A22" s="184"/>
      <c r="B22" s="185"/>
      <c r="C22" s="185"/>
      <c r="D22" s="186"/>
      <c r="E22" s="187"/>
      <c r="F22" s="30"/>
      <c r="G22" s="30">
        <f t="shared" si="0"/>
        <v>0</v>
      </c>
      <c r="H22" s="188"/>
      <c r="I22" s="188"/>
      <c r="J22" s="30"/>
      <c r="K22" s="30"/>
      <c r="L22" s="188"/>
      <c r="M22" s="188"/>
    </row>
    <row r="23" spans="1:13" ht="23.25" customHeight="1">
      <c r="A23" s="184"/>
      <c r="B23" s="190" t="s">
        <v>254</v>
      </c>
      <c r="C23" s="185"/>
      <c r="D23" s="186"/>
      <c r="E23" s="187"/>
      <c r="F23" s="30"/>
      <c r="G23" s="30">
        <f>SUM(G4:G22)</f>
        <v>10475170</v>
      </c>
      <c r="H23" s="188"/>
      <c r="I23" s="188"/>
      <c r="J23" s="30"/>
      <c r="K23" s="30"/>
      <c r="L23" s="188"/>
      <c r="M23" s="188"/>
    </row>
    <row r="24" spans="1:13" ht="23.25" customHeight="1">
      <c r="A24" s="184"/>
      <c r="B24" s="185"/>
      <c r="C24" s="185"/>
      <c r="D24" s="186"/>
      <c r="E24" s="187"/>
      <c r="F24" s="30"/>
      <c r="G24" s="30"/>
      <c r="H24" s="188"/>
      <c r="I24" s="188"/>
      <c r="J24" s="30"/>
      <c r="K24" s="30"/>
      <c r="L24" s="188"/>
      <c r="M24" s="188"/>
    </row>
  </sheetData>
  <mergeCells count="7">
    <mergeCell ref="M1:M2"/>
    <mergeCell ref="A1:A2"/>
    <mergeCell ref="B1:B2"/>
    <mergeCell ref="C1:C2"/>
    <mergeCell ref="D1:D2"/>
    <mergeCell ref="E1:H1"/>
    <mergeCell ref="I1:L1"/>
  </mergeCells>
  <phoneticPr fontId="4"/>
  <printOptions gridLines="1"/>
  <pageMargins left="0.39370078740157483" right="0.39370078740157483" top="0.98425196850393704" bottom="0.39370078740157483" header="0.51181102362204722" footer="0.11811023622047245"/>
  <pageSetup paperSize="9" scale="95" orientation="landscape" blackAndWhite="1" r:id="rId1"/>
  <headerFooter alignWithMargins="0">
    <oddFooter>&amp;R&amp;"ＭＳ ゴシック,標準"&amp;9共通仮設積上-No.&amp;P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D3AF-BB12-49E5-B51E-EF0AC60B2235}">
  <sheetPr>
    <tabColor theme="8" tint="0.39997558519241921"/>
  </sheetPr>
  <dimension ref="A1:S1234"/>
  <sheetViews>
    <sheetView workbookViewId="0">
      <selection sqref="A1:A2"/>
    </sheetView>
  </sheetViews>
  <sheetFormatPr defaultColWidth="8.625" defaultRowHeight="23.25" customHeight="1"/>
  <cols>
    <col min="1" max="1" width="3.625" style="107" customWidth="1"/>
    <col min="2" max="3" width="24.625" style="106" customWidth="1"/>
    <col min="4" max="4" width="4.625" style="110" customWidth="1"/>
    <col min="5" max="5" width="6.625" style="266" customWidth="1"/>
    <col min="6" max="6" width="10.875" style="206" customWidth="1"/>
    <col min="7" max="7" width="13.375" style="206" customWidth="1"/>
    <col min="8" max="8" width="9.625" style="207" customWidth="1"/>
    <col min="9" max="9" width="6.625" style="1" customWidth="1"/>
    <col min="10" max="10" width="9.625" style="206" customWidth="1"/>
    <col min="11" max="11" width="12.25" style="206" customWidth="1"/>
    <col min="12" max="12" width="9.625" style="1" customWidth="1"/>
    <col min="13" max="13" width="10.125" style="195" customWidth="1"/>
    <col min="14" max="14" width="8.625" style="1"/>
    <col min="15" max="16" width="11.375" style="1" bestFit="1" customWidth="1"/>
    <col min="17" max="17" width="9.75" style="1" bestFit="1" customWidth="1"/>
    <col min="18" max="16384" width="8.625" style="1"/>
  </cols>
  <sheetData>
    <row r="1" spans="1:18" ht="23.25" customHeight="1">
      <c r="A1" s="710"/>
      <c r="B1" s="711" t="s">
        <v>223</v>
      </c>
      <c r="C1" s="711" t="s">
        <v>224</v>
      </c>
      <c r="D1" s="711" t="s">
        <v>4</v>
      </c>
      <c r="E1" s="712" t="s">
        <v>225</v>
      </c>
      <c r="F1" s="712"/>
      <c r="G1" s="712"/>
      <c r="H1" s="712"/>
      <c r="I1" s="709" t="s">
        <v>226</v>
      </c>
      <c r="J1" s="709"/>
      <c r="K1" s="709"/>
      <c r="L1" s="709"/>
      <c r="M1" s="713" t="s">
        <v>7</v>
      </c>
    </row>
    <row r="2" spans="1:18" ht="23.25" customHeight="1">
      <c r="A2" s="710"/>
      <c r="B2" s="711"/>
      <c r="C2" s="711"/>
      <c r="D2" s="711"/>
      <c r="E2" s="197" t="s">
        <v>8</v>
      </c>
      <c r="F2" s="390" t="s">
        <v>227</v>
      </c>
      <c r="G2" s="390" t="s">
        <v>10</v>
      </c>
      <c r="H2" s="107" t="s">
        <v>11</v>
      </c>
      <c r="I2" s="107" t="s">
        <v>8</v>
      </c>
      <c r="J2" s="390" t="s">
        <v>227</v>
      </c>
      <c r="K2" s="390" t="s">
        <v>10</v>
      </c>
      <c r="L2" s="107" t="s">
        <v>11</v>
      </c>
      <c r="M2" s="713"/>
    </row>
    <row r="3" spans="1:18" ht="23.25" customHeight="1">
      <c r="A3" s="184"/>
      <c r="B3" s="185" t="s">
        <v>255</v>
      </c>
      <c r="C3" s="185"/>
      <c r="D3" s="190"/>
      <c r="E3" s="192"/>
      <c r="F3" s="30"/>
      <c r="G3" s="30"/>
      <c r="H3" s="188" t="s">
        <v>256</v>
      </c>
      <c r="I3" s="188"/>
      <c r="J3" s="30"/>
      <c r="K3" s="30"/>
      <c r="L3" s="188"/>
      <c r="M3" s="198"/>
      <c r="O3" s="3"/>
    </row>
    <row r="4" spans="1:18" ht="23.25" customHeight="1">
      <c r="A4" s="184"/>
      <c r="B4" s="185"/>
      <c r="C4" s="185"/>
      <c r="D4" s="190"/>
      <c r="E4" s="192"/>
      <c r="F4" s="30"/>
      <c r="G4" s="30"/>
      <c r="H4" s="188" t="s">
        <v>256</v>
      </c>
      <c r="I4" s="188"/>
      <c r="J4" s="30"/>
      <c r="K4" s="30"/>
      <c r="L4" s="188"/>
      <c r="M4" s="198"/>
      <c r="O4" s="3"/>
      <c r="Q4" s="195"/>
    </row>
    <row r="5" spans="1:18" ht="23.25" customHeight="1">
      <c r="A5" s="184">
        <v>1</v>
      </c>
      <c r="B5" s="185" t="s">
        <v>257</v>
      </c>
      <c r="C5" s="185" t="s">
        <v>258</v>
      </c>
      <c r="D5" s="190" t="s">
        <v>212</v>
      </c>
      <c r="E5" s="199">
        <v>1</v>
      </c>
      <c r="F5" s="30"/>
      <c r="G5" s="30">
        <f>G89</f>
        <v>44206761</v>
      </c>
      <c r="H5" s="188" t="s">
        <v>256</v>
      </c>
      <c r="I5" s="188"/>
      <c r="J5" s="30"/>
      <c r="K5" s="30"/>
      <c r="L5" s="188"/>
      <c r="M5" s="198"/>
      <c r="O5" s="2"/>
      <c r="P5" s="195"/>
      <c r="Q5" s="195"/>
      <c r="R5" s="195"/>
    </row>
    <row r="6" spans="1:18" ht="23.25" customHeight="1">
      <c r="A6" s="184">
        <v>2</v>
      </c>
      <c r="B6" s="185" t="s">
        <v>259</v>
      </c>
      <c r="C6" s="185" t="s">
        <v>258</v>
      </c>
      <c r="D6" s="190" t="s">
        <v>212</v>
      </c>
      <c r="E6" s="199">
        <v>1</v>
      </c>
      <c r="F6" s="30"/>
      <c r="G6" s="30">
        <f>G111</f>
        <v>7933520</v>
      </c>
      <c r="H6" s="188" t="s">
        <v>256</v>
      </c>
      <c r="I6" s="188"/>
      <c r="J6" s="30"/>
      <c r="K6" s="30"/>
      <c r="L6" s="188"/>
      <c r="M6" s="198"/>
      <c r="O6" s="2"/>
      <c r="P6" s="195"/>
      <c r="Q6" s="195"/>
      <c r="R6" s="195"/>
    </row>
    <row r="7" spans="1:18" ht="23.25" customHeight="1">
      <c r="A7" s="184">
        <v>3</v>
      </c>
      <c r="B7" s="185" t="s">
        <v>260</v>
      </c>
      <c r="C7" s="185" t="s">
        <v>258</v>
      </c>
      <c r="D7" s="190" t="s">
        <v>212</v>
      </c>
      <c r="E7" s="199">
        <v>1</v>
      </c>
      <c r="F7" s="30"/>
      <c r="G7" s="30">
        <f>G133</f>
        <v>72529400</v>
      </c>
      <c r="H7" s="188" t="s">
        <v>256</v>
      </c>
      <c r="I7" s="188"/>
      <c r="J7" s="30"/>
      <c r="K7" s="30"/>
      <c r="L7" s="188"/>
      <c r="M7" s="198"/>
      <c r="O7" s="2"/>
      <c r="P7" s="195"/>
      <c r="Q7" s="195"/>
      <c r="R7" s="195"/>
    </row>
    <row r="8" spans="1:18" ht="23.25" customHeight="1">
      <c r="A8" s="184">
        <v>4</v>
      </c>
      <c r="B8" s="185" t="s">
        <v>261</v>
      </c>
      <c r="C8" s="185" t="s">
        <v>258</v>
      </c>
      <c r="D8" s="190" t="s">
        <v>212</v>
      </c>
      <c r="E8" s="199">
        <v>1</v>
      </c>
      <c r="F8" s="30"/>
      <c r="G8" s="30">
        <f>G177</f>
        <v>96345204</v>
      </c>
      <c r="H8" s="188" t="s">
        <v>256</v>
      </c>
      <c r="I8" s="188"/>
      <c r="J8" s="30"/>
      <c r="K8" s="30"/>
      <c r="L8" s="188"/>
      <c r="M8" s="198"/>
      <c r="O8" s="2"/>
      <c r="P8" s="195"/>
      <c r="Q8" s="195"/>
      <c r="R8" s="195"/>
    </row>
    <row r="9" spans="1:18" ht="23.25" customHeight="1">
      <c r="A9" s="184">
        <v>5</v>
      </c>
      <c r="B9" s="185" t="s">
        <v>262</v>
      </c>
      <c r="C9" s="185" t="s">
        <v>258</v>
      </c>
      <c r="D9" s="190" t="s">
        <v>212</v>
      </c>
      <c r="E9" s="199">
        <v>1</v>
      </c>
      <c r="F9" s="30"/>
      <c r="G9" s="30">
        <f>G265</f>
        <v>54667062</v>
      </c>
      <c r="H9" s="188" t="s">
        <v>256</v>
      </c>
      <c r="I9" s="188"/>
      <c r="J9" s="30"/>
      <c r="K9" s="30"/>
      <c r="L9" s="188"/>
      <c r="M9" s="198"/>
      <c r="O9" s="2"/>
      <c r="P9" s="195"/>
      <c r="Q9" s="195"/>
      <c r="R9" s="195"/>
    </row>
    <row r="10" spans="1:18" ht="23.25" customHeight="1">
      <c r="A10" s="184">
        <v>6</v>
      </c>
      <c r="B10" s="185" t="s">
        <v>263</v>
      </c>
      <c r="C10" s="185" t="s">
        <v>258</v>
      </c>
      <c r="D10" s="190" t="s">
        <v>212</v>
      </c>
      <c r="E10" s="199">
        <v>1</v>
      </c>
      <c r="F10" s="30"/>
      <c r="G10" s="30">
        <f>G287</f>
        <v>83039222</v>
      </c>
      <c r="H10" s="188" t="s">
        <v>256</v>
      </c>
      <c r="I10" s="188"/>
      <c r="J10" s="30"/>
      <c r="K10" s="30"/>
      <c r="L10" s="188"/>
      <c r="M10" s="198"/>
      <c r="O10" s="2"/>
      <c r="P10" s="195"/>
      <c r="Q10" s="195"/>
      <c r="R10" s="195"/>
    </row>
    <row r="11" spans="1:18" ht="23.25" customHeight="1">
      <c r="A11" s="184">
        <v>7</v>
      </c>
      <c r="B11" s="185" t="s">
        <v>264</v>
      </c>
      <c r="C11" s="185" t="s">
        <v>213</v>
      </c>
      <c r="D11" s="190" t="s">
        <v>212</v>
      </c>
      <c r="E11" s="199">
        <v>1</v>
      </c>
      <c r="F11" s="30"/>
      <c r="G11" s="30">
        <f>G331</f>
        <v>2503964</v>
      </c>
      <c r="H11" s="188" t="s">
        <v>256</v>
      </c>
      <c r="I11" s="188"/>
      <c r="J11" s="30"/>
      <c r="K11" s="30"/>
      <c r="L11" s="188"/>
      <c r="M11" s="198"/>
      <c r="O11" s="2"/>
      <c r="P11" s="195"/>
      <c r="Q11" s="195"/>
      <c r="R11" s="195"/>
    </row>
    <row r="12" spans="1:18" ht="23.25" customHeight="1">
      <c r="A12" s="184">
        <v>8</v>
      </c>
      <c r="B12" s="185" t="s">
        <v>265</v>
      </c>
      <c r="C12" s="185" t="s">
        <v>258</v>
      </c>
      <c r="D12" s="190" t="s">
        <v>212</v>
      </c>
      <c r="E12" s="199">
        <v>1</v>
      </c>
      <c r="F12" s="30"/>
      <c r="G12" s="30">
        <f>G353</f>
        <v>70208655</v>
      </c>
      <c r="H12" s="188" t="s">
        <v>256</v>
      </c>
      <c r="I12" s="188"/>
      <c r="J12" s="30"/>
      <c r="K12" s="30"/>
      <c r="L12" s="188"/>
      <c r="M12" s="198"/>
      <c r="O12" s="2"/>
      <c r="P12" s="195"/>
      <c r="Q12" s="195"/>
      <c r="R12" s="195"/>
    </row>
    <row r="13" spans="1:18" ht="23.25" customHeight="1">
      <c r="A13" s="184">
        <v>9</v>
      </c>
      <c r="B13" s="185" t="s">
        <v>266</v>
      </c>
      <c r="C13" s="185" t="s">
        <v>258</v>
      </c>
      <c r="D13" s="190" t="s">
        <v>212</v>
      </c>
      <c r="E13" s="199">
        <v>1</v>
      </c>
      <c r="F13" s="30"/>
      <c r="G13" s="30">
        <f>G375</f>
        <v>12045081</v>
      </c>
      <c r="H13" s="188" t="s">
        <v>256</v>
      </c>
      <c r="I13" s="188"/>
      <c r="J13" s="30"/>
      <c r="K13" s="30"/>
      <c r="L13" s="188"/>
      <c r="M13" s="198"/>
      <c r="O13" s="2"/>
      <c r="P13" s="195"/>
      <c r="Q13" s="195"/>
      <c r="R13" s="195"/>
    </row>
    <row r="14" spans="1:18" ht="23.25" customHeight="1">
      <c r="A14" s="184">
        <v>10</v>
      </c>
      <c r="B14" s="185" t="s">
        <v>267</v>
      </c>
      <c r="C14" s="185" t="s">
        <v>258</v>
      </c>
      <c r="D14" s="190" t="s">
        <v>212</v>
      </c>
      <c r="E14" s="199">
        <v>1</v>
      </c>
      <c r="F14" s="30"/>
      <c r="G14" s="30">
        <f>G419</f>
        <v>37627116</v>
      </c>
      <c r="H14" s="188" t="s">
        <v>256</v>
      </c>
      <c r="I14" s="188"/>
      <c r="J14" s="30"/>
      <c r="K14" s="30"/>
      <c r="L14" s="188"/>
      <c r="M14" s="198"/>
      <c r="O14" s="2"/>
      <c r="P14" s="195"/>
      <c r="Q14" s="195"/>
      <c r="R14" s="195"/>
    </row>
    <row r="15" spans="1:18" ht="23.25" customHeight="1">
      <c r="A15" s="184">
        <v>11</v>
      </c>
      <c r="B15" s="185" t="s">
        <v>268</v>
      </c>
      <c r="C15" s="185" t="s">
        <v>258</v>
      </c>
      <c r="D15" s="190" t="s">
        <v>212</v>
      </c>
      <c r="E15" s="199">
        <v>1</v>
      </c>
      <c r="F15" s="30"/>
      <c r="G15" s="30">
        <f>G485</f>
        <v>26754635</v>
      </c>
      <c r="H15" s="188" t="s">
        <v>256</v>
      </c>
      <c r="I15" s="188"/>
      <c r="J15" s="30"/>
      <c r="K15" s="30"/>
      <c r="L15" s="188"/>
      <c r="M15" s="198"/>
      <c r="O15" s="2"/>
      <c r="P15" s="195"/>
      <c r="Q15" s="195"/>
      <c r="R15" s="195"/>
    </row>
    <row r="16" spans="1:18" ht="23.25" customHeight="1">
      <c r="A16" s="184">
        <v>12</v>
      </c>
      <c r="B16" s="185" t="s">
        <v>269</v>
      </c>
      <c r="C16" s="185" t="s">
        <v>258</v>
      </c>
      <c r="D16" s="190" t="s">
        <v>212</v>
      </c>
      <c r="E16" s="199">
        <v>1</v>
      </c>
      <c r="F16" s="30"/>
      <c r="G16" s="30">
        <f>G507</f>
        <v>6053776</v>
      </c>
      <c r="H16" s="188" t="s">
        <v>256</v>
      </c>
      <c r="I16" s="188"/>
      <c r="J16" s="30"/>
      <c r="K16" s="30"/>
      <c r="L16" s="188"/>
      <c r="M16" s="198"/>
      <c r="O16" s="2"/>
      <c r="P16" s="195"/>
      <c r="Q16" s="195"/>
      <c r="R16" s="195"/>
    </row>
    <row r="17" spans="1:18" ht="23.25" customHeight="1">
      <c r="A17" s="184">
        <v>13</v>
      </c>
      <c r="B17" s="185" t="s">
        <v>270</v>
      </c>
      <c r="C17" s="185" t="s">
        <v>258</v>
      </c>
      <c r="D17" s="190" t="s">
        <v>212</v>
      </c>
      <c r="E17" s="199">
        <v>1</v>
      </c>
      <c r="F17" s="30"/>
      <c r="G17" s="30">
        <f>G551</f>
        <v>46415200</v>
      </c>
      <c r="H17" s="188" t="s">
        <v>256</v>
      </c>
      <c r="I17" s="188"/>
      <c r="J17" s="30"/>
      <c r="K17" s="30"/>
      <c r="L17" s="188"/>
      <c r="M17" s="198"/>
      <c r="O17" s="2"/>
      <c r="P17" s="195"/>
      <c r="Q17" s="195"/>
      <c r="R17" s="195"/>
    </row>
    <row r="18" spans="1:18" ht="23.25" customHeight="1">
      <c r="A18" s="184">
        <v>14</v>
      </c>
      <c r="B18" s="185" t="s">
        <v>271</v>
      </c>
      <c r="C18" s="185" t="s">
        <v>258</v>
      </c>
      <c r="D18" s="190" t="s">
        <v>212</v>
      </c>
      <c r="E18" s="199">
        <v>1</v>
      </c>
      <c r="F18" s="30"/>
      <c r="G18" s="30">
        <f>G573</f>
        <v>113251600</v>
      </c>
      <c r="H18" s="188" t="s">
        <v>256</v>
      </c>
      <c r="I18" s="188"/>
      <c r="J18" s="30"/>
      <c r="K18" s="30"/>
      <c r="L18" s="188"/>
      <c r="M18" s="198"/>
      <c r="O18" s="2"/>
      <c r="P18" s="195"/>
      <c r="Q18" s="195"/>
      <c r="R18" s="195"/>
    </row>
    <row r="19" spans="1:18" ht="23.25" customHeight="1">
      <c r="A19" s="184">
        <v>15</v>
      </c>
      <c r="B19" s="185" t="s">
        <v>272</v>
      </c>
      <c r="C19" s="185" t="s">
        <v>258</v>
      </c>
      <c r="D19" s="190" t="s">
        <v>212</v>
      </c>
      <c r="E19" s="199">
        <v>1</v>
      </c>
      <c r="F19" s="30"/>
      <c r="G19" s="30">
        <f>G793</f>
        <v>21835694</v>
      </c>
      <c r="H19" s="188" t="s">
        <v>256</v>
      </c>
      <c r="I19" s="188"/>
      <c r="J19" s="30"/>
      <c r="K19" s="30"/>
      <c r="L19" s="188"/>
      <c r="M19" s="198"/>
      <c r="O19" s="2"/>
      <c r="P19" s="195"/>
      <c r="Q19" s="195"/>
      <c r="R19" s="195"/>
    </row>
    <row r="20" spans="1:18" ht="23.25" customHeight="1">
      <c r="A20" s="184">
        <v>16</v>
      </c>
      <c r="B20" s="185" t="s">
        <v>273</v>
      </c>
      <c r="C20" s="185" t="s">
        <v>258</v>
      </c>
      <c r="D20" s="190" t="s">
        <v>212</v>
      </c>
      <c r="E20" s="199">
        <v>1</v>
      </c>
      <c r="F20" s="30"/>
      <c r="G20" s="30">
        <f>G815</f>
        <v>12609271</v>
      </c>
      <c r="H20" s="188" t="s">
        <v>256</v>
      </c>
      <c r="I20" s="188"/>
      <c r="J20" s="30"/>
      <c r="K20" s="30"/>
      <c r="L20" s="188"/>
      <c r="M20" s="198"/>
      <c r="O20" s="2"/>
      <c r="P20" s="195"/>
      <c r="Q20" s="195"/>
      <c r="R20" s="195"/>
    </row>
    <row r="21" spans="1:18" ht="23.25" customHeight="1">
      <c r="A21" s="184">
        <v>17</v>
      </c>
      <c r="B21" s="185" t="s">
        <v>274</v>
      </c>
      <c r="C21" s="185" t="s">
        <v>258</v>
      </c>
      <c r="D21" s="190" t="s">
        <v>212</v>
      </c>
      <c r="E21" s="199">
        <v>1</v>
      </c>
      <c r="F21" s="30"/>
      <c r="G21" s="30">
        <f>G859</f>
        <v>78488454</v>
      </c>
      <c r="H21" s="188" t="s">
        <v>256</v>
      </c>
      <c r="I21" s="188"/>
      <c r="J21" s="30"/>
      <c r="K21" s="30"/>
      <c r="L21" s="188"/>
      <c r="M21" s="198"/>
      <c r="O21" s="2"/>
      <c r="P21" s="195"/>
      <c r="Q21" s="195"/>
      <c r="R21" s="195"/>
    </row>
    <row r="22" spans="1:18" ht="23.25" customHeight="1">
      <c r="A22" s="184"/>
      <c r="B22" s="185"/>
      <c r="C22" s="185"/>
      <c r="D22" s="190"/>
      <c r="E22" s="192"/>
      <c r="F22" s="30"/>
      <c r="G22" s="30"/>
      <c r="H22" s="188"/>
      <c r="I22" s="188"/>
      <c r="J22" s="30"/>
      <c r="K22" s="30"/>
      <c r="L22" s="188"/>
      <c r="M22" s="198"/>
      <c r="O22" s="2"/>
      <c r="P22" s="195"/>
      <c r="Q22" s="195"/>
      <c r="R22" s="195"/>
    </row>
    <row r="23" spans="1:18" ht="23.25" customHeight="1">
      <c r="A23" s="184"/>
      <c r="B23" s="185"/>
      <c r="C23" s="185"/>
      <c r="D23" s="190"/>
      <c r="E23" s="192"/>
      <c r="F23" s="30"/>
      <c r="G23" s="30"/>
      <c r="H23" s="188"/>
      <c r="I23" s="188"/>
      <c r="J23" s="30"/>
      <c r="K23" s="30"/>
      <c r="L23" s="188"/>
      <c r="M23" s="198"/>
      <c r="O23" s="2"/>
      <c r="P23" s="195"/>
      <c r="R23" s="195"/>
    </row>
    <row r="24" spans="1:18" ht="23.25" customHeight="1">
      <c r="A24" s="184"/>
      <c r="B24" s="185"/>
      <c r="C24" s="185"/>
      <c r="D24" s="190"/>
      <c r="E24" s="192"/>
      <c r="F24" s="30"/>
      <c r="G24" s="30"/>
      <c r="H24" s="188"/>
      <c r="I24" s="188"/>
      <c r="J24" s="30"/>
      <c r="K24" s="30"/>
      <c r="L24" s="188"/>
      <c r="M24" s="198"/>
      <c r="O24" s="2"/>
      <c r="P24" s="195"/>
      <c r="Q24" s="195"/>
      <c r="R24" s="195"/>
    </row>
    <row r="25" spans="1:18" ht="23.25" customHeight="1">
      <c r="A25" s="184">
        <v>18</v>
      </c>
      <c r="B25" s="185" t="s">
        <v>275</v>
      </c>
      <c r="C25" s="185" t="s">
        <v>258</v>
      </c>
      <c r="D25" s="190" t="s">
        <v>212</v>
      </c>
      <c r="E25" s="199">
        <v>1</v>
      </c>
      <c r="F25" s="30"/>
      <c r="G25" s="30">
        <f>G968</f>
        <v>126940800</v>
      </c>
      <c r="H25" s="188" t="s">
        <v>256</v>
      </c>
      <c r="I25" s="188"/>
      <c r="J25" s="30"/>
      <c r="K25" s="30"/>
      <c r="L25" s="188"/>
      <c r="M25" s="198"/>
      <c r="O25" s="2"/>
      <c r="P25" s="195"/>
      <c r="Q25" s="195"/>
      <c r="R25" s="195"/>
    </row>
    <row r="26" spans="1:18" ht="23.25" customHeight="1">
      <c r="A26" s="184"/>
      <c r="B26" s="185"/>
      <c r="C26" s="185" t="s">
        <v>214</v>
      </c>
      <c r="D26" s="190" t="s">
        <v>212</v>
      </c>
      <c r="E26" s="199">
        <v>1</v>
      </c>
      <c r="F26" s="30"/>
      <c r="G26" s="30">
        <f>G969</f>
        <v>30160200</v>
      </c>
      <c r="H26" s="188" t="s">
        <v>256</v>
      </c>
      <c r="I26" s="188"/>
      <c r="J26" s="30"/>
      <c r="K26" s="30"/>
      <c r="L26" s="188"/>
      <c r="M26" s="198"/>
      <c r="O26" s="2"/>
      <c r="P26" s="195"/>
      <c r="Q26" s="195"/>
      <c r="R26" s="195"/>
    </row>
    <row r="27" spans="1:18" ht="23.25" customHeight="1">
      <c r="A27" s="184">
        <v>19</v>
      </c>
      <c r="B27" s="185" t="s">
        <v>276</v>
      </c>
      <c r="C27" s="185" t="s">
        <v>258</v>
      </c>
      <c r="D27" s="190" t="s">
        <v>212</v>
      </c>
      <c r="E27" s="199">
        <v>1</v>
      </c>
      <c r="F27" s="30"/>
      <c r="G27" s="30">
        <f>G991</f>
        <v>27732000</v>
      </c>
      <c r="H27" s="188" t="s">
        <v>256</v>
      </c>
      <c r="I27" s="188"/>
      <c r="J27" s="30"/>
      <c r="K27" s="30"/>
      <c r="L27" s="188"/>
      <c r="M27" s="198"/>
      <c r="O27" s="2"/>
      <c r="P27" s="195"/>
      <c r="Q27" s="195"/>
      <c r="R27" s="195"/>
    </row>
    <row r="28" spans="1:18" ht="23.25" customHeight="1">
      <c r="A28" s="184">
        <v>20</v>
      </c>
      <c r="B28" s="185" t="s">
        <v>277</v>
      </c>
      <c r="C28" s="185" t="s">
        <v>258</v>
      </c>
      <c r="D28" s="190" t="s">
        <v>212</v>
      </c>
      <c r="E28" s="199">
        <v>1</v>
      </c>
      <c r="F28" s="30"/>
      <c r="G28" s="30">
        <f>G1013</f>
        <v>1657360</v>
      </c>
      <c r="H28" s="188"/>
      <c r="I28" s="188"/>
      <c r="J28" s="30"/>
      <c r="K28" s="30"/>
      <c r="L28" s="188"/>
      <c r="M28" s="198"/>
      <c r="O28" s="2"/>
      <c r="P28" s="195"/>
      <c r="Q28" s="195"/>
      <c r="R28" s="195"/>
    </row>
    <row r="29" spans="1:18" ht="23.25" customHeight="1">
      <c r="A29" s="184">
        <v>21</v>
      </c>
      <c r="B29" s="185" t="s">
        <v>278</v>
      </c>
      <c r="C29" s="185" t="s">
        <v>258</v>
      </c>
      <c r="D29" s="190" t="s">
        <v>212</v>
      </c>
      <c r="E29" s="199">
        <v>1</v>
      </c>
      <c r="F29" s="30"/>
      <c r="G29" s="30">
        <f>G1035</f>
        <v>2412600</v>
      </c>
      <c r="H29" s="188" t="s">
        <v>256</v>
      </c>
      <c r="I29" s="188"/>
      <c r="J29" s="30"/>
      <c r="K29" s="30"/>
      <c r="L29" s="188"/>
      <c r="M29" s="198"/>
      <c r="O29" s="2"/>
      <c r="P29" s="195"/>
      <c r="Q29" s="195"/>
      <c r="R29" s="195"/>
    </row>
    <row r="30" spans="1:18" ht="23.25" customHeight="1">
      <c r="A30" s="184">
        <v>22</v>
      </c>
      <c r="B30" s="185" t="s">
        <v>279</v>
      </c>
      <c r="C30" s="185" t="s">
        <v>258</v>
      </c>
      <c r="D30" s="190" t="s">
        <v>212</v>
      </c>
      <c r="E30" s="199">
        <v>1</v>
      </c>
      <c r="F30" s="30"/>
      <c r="G30" s="30">
        <f>G1100</f>
        <v>17234412</v>
      </c>
      <c r="H30" s="188"/>
      <c r="I30" s="188"/>
      <c r="J30" s="30"/>
      <c r="K30" s="30"/>
      <c r="L30" s="188"/>
      <c r="M30" s="198"/>
      <c r="O30" s="2"/>
      <c r="Q30" s="195"/>
    </row>
    <row r="31" spans="1:18" ht="23.25" customHeight="1">
      <c r="A31" s="184"/>
      <c r="B31" s="185"/>
      <c r="C31" s="185" t="s">
        <v>214</v>
      </c>
      <c r="D31" s="190" t="s">
        <v>212</v>
      </c>
      <c r="E31" s="199">
        <v>1</v>
      </c>
      <c r="F31" s="30"/>
      <c r="G31" s="30">
        <f>G1101</f>
        <v>4609600</v>
      </c>
      <c r="H31" s="188" t="s">
        <v>256</v>
      </c>
      <c r="I31" s="188"/>
      <c r="J31" s="30"/>
      <c r="K31" s="30"/>
      <c r="L31" s="188"/>
      <c r="M31" s="198"/>
      <c r="O31" s="2"/>
      <c r="Q31" s="195"/>
    </row>
    <row r="32" spans="1:18" ht="23.25" customHeight="1">
      <c r="A32" s="184">
        <v>23</v>
      </c>
      <c r="B32" s="185" t="s">
        <v>280</v>
      </c>
      <c r="C32" s="185" t="s">
        <v>258</v>
      </c>
      <c r="D32" s="190" t="s">
        <v>212</v>
      </c>
      <c r="E32" s="199">
        <v>1</v>
      </c>
      <c r="F32" s="30"/>
      <c r="G32" s="30">
        <f>G1144</f>
        <v>6313110</v>
      </c>
      <c r="H32" s="188" t="s">
        <v>256</v>
      </c>
      <c r="I32" s="188"/>
      <c r="J32" s="30"/>
      <c r="K32" s="30"/>
      <c r="L32" s="188"/>
      <c r="M32" s="198"/>
      <c r="O32" s="2"/>
      <c r="Q32" s="195"/>
    </row>
    <row r="33" spans="1:18" ht="23.25" customHeight="1">
      <c r="A33" s="184"/>
      <c r="B33" s="185"/>
      <c r="C33" s="185" t="s">
        <v>214</v>
      </c>
      <c r="D33" s="190" t="s">
        <v>212</v>
      </c>
      <c r="E33" s="199">
        <v>1</v>
      </c>
      <c r="F33" s="30"/>
      <c r="G33" s="30">
        <f>G1145</f>
        <v>2751306</v>
      </c>
      <c r="H33" s="188"/>
      <c r="I33" s="188"/>
      <c r="J33" s="30"/>
      <c r="K33" s="30"/>
      <c r="L33" s="188"/>
      <c r="M33" s="198"/>
      <c r="O33" s="2"/>
      <c r="Q33" s="195"/>
    </row>
    <row r="34" spans="1:18" ht="23.25" customHeight="1">
      <c r="A34" s="184">
        <v>24</v>
      </c>
      <c r="B34" s="185" t="s">
        <v>281</v>
      </c>
      <c r="C34" s="185" t="s">
        <v>214</v>
      </c>
      <c r="D34" s="190" t="s">
        <v>212</v>
      </c>
      <c r="E34" s="199">
        <v>1</v>
      </c>
      <c r="F34" s="30"/>
      <c r="G34" s="30">
        <f>G1167</f>
        <v>156111</v>
      </c>
      <c r="H34" s="188"/>
      <c r="I34" s="188"/>
      <c r="J34" s="30"/>
      <c r="K34" s="30"/>
      <c r="L34" s="188"/>
      <c r="M34" s="198"/>
      <c r="O34" s="2"/>
      <c r="Q34" s="195"/>
    </row>
    <row r="35" spans="1:18" ht="23.25" customHeight="1">
      <c r="A35" s="184">
        <v>25</v>
      </c>
      <c r="B35" s="185" t="s">
        <v>282</v>
      </c>
      <c r="C35" s="185" t="s">
        <v>258</v>
      </c>
      <c r="D35" s="190" t="s">
        <v>212</v>
      </c>
      <c r="E35" s="199">
        <v>1</v>
      </c>
      <c r="F35" s="30"/>
      <c r="G35" s="30">
        <f>G1188</f>
        <v>3580650</v>
      </c>
      <c r="H35" s="188"/>
      <c r="I35" s="188"/>
      <c r="J35" s="30"/>
      <c r="K35" s="30"/>
      <c r="L35" s="188"/>
      <c r="M35" s="198"/>
      <c r="O35" s="2"/>
      <c r="Q35" s="195"/>
    </row>
    <row r="36" spans="1:18" ht="23.25" customHeight="1">
      <c r="A36" s="184"/>
      <c r="B36" s="185"/>
      <c r="C36" s="185" t="s">
        <v>214</v>
      </c>
      <c r="D36" s="190" t="s">
        <v>212</v>
      </c>
      <c r="E36" s="199">
        <v>1</v>
      </c>
      <c r="F36" s="30"/>
      <c r="G36" s="30">
        <f>G1189</f>
        <v>131873</v>
      </c>
      <c r="H36" s="188"/>
      <c r="I36" s="188"/>
      <c r="J36" s="30"/>
      <c r="K36" s="30"/>
      <c r="L36" s="188"/>
      <c r="M36" s="198"/>
      <c r="O36" s="2"/>
      <c r="Q36" s="195"/>
    </row>
    <row r="37" spans="1:18" ht="23.25" customHeight="1">
      <c r="A37" s="184">
        <v>26</v>
      </c>
      <c r="B37" s="185" t="s">
        <v>283</v>
      </c>
      <c r="C37" s="185"/>
      <c r="D37" s="190" t="s">
        <v>212</v>
      </c>
      <c r="E37" s="199">
        <v>1</v>
      </c>
      <c r="F37" s="30"/>
      <c r="G37" s="30">
        <f>G1211</f>
        <v>8107940</v>
      </c>
      <c r="H37" s="188" t="s">
        <v>256</v>
      </c>
      <c r="I37" s="188"/>
      <c r="J37" s="30"/>
      <c r="K37" s="30"/>
      <c r="L37" s="188"/>
      <c r="M37" s="198"/>
      <c r="O37" s="2"/>
      <c r="Q37" s="195"/>
    </row>
    <row r="38" spans="1:18" ht="23.25" customHeight="1">
      <c r="A38" s="184">
        <v>27</v>
      </c>
      <c r="B38" s="185" t="s">
        <v>284</v>
      </c>
      <c r="C38" s="185"/>
      <c r="D38" s="190" t="s">
        <v>212</v>
      </c>
      <c r="E38" s="199">
        <v>1</v>
      </c>
      <c r="F38" s="30"/>
      <c r="G38" s="30">
        <f>G1233</f>
        <v>100</v>
      </c>
      <c r="H38" s="188" t="s">
        <v>256</v>
      </c>
      <c r="I38" s="188"/>
      <c r="J38" s="30"/>
      <c r="K38" s="30"/>
      <c r="L38" s="188"/>
      <c r="M38" s="198"/>
      <c r="O38" s="2"/>
      <c r="Q38" s="195"/>
    </row>
    <row r="39" spans="1:18" ht="23.25" customHeight="1">
      <c r="A39" s="184"/>
      <c r="B39" s="185"/>
      <c r="C39" s="185"/>
      <c r="D39" s="190"/>
      <c r="E39" s="192"/>
      <c r="F39" s="30"/>
      <c r="G39" s="30"/>
      <c r="H39" s="188" t="s">
        <v>256</v>
      </c>
      <c r="I39" s="188"/>
      <c r="J39" s="30"/>
      <c r="K39" s="30"/>
      <c r="L39" s="188"/>
      <c r="M39" s="198"/>
      <c r="P39" s="2">
        <f>SUM(G5:G39)</f>
        <v>1018302677</v>
      </c>
    </row>
    <row r="40" spans="1:18" ht="23.25" customHeight="1">
      <c r="A40" s="184"/>
      <c r="B40" s="185" t="s">
        <v>254</v>
      </c>
      <c r="C40" s="185"/>
      <c r="D40" s="190"/>
      <c r="E40" s="192"/>
      <c r="F40" s="30"/>
      <c r="G40" s="30">
        <f>SUM(G5:G39)</f>
        <v>1018302677</v>
      </c>
      <c r="H40" s="188"/>
      <c r="I40" s="188"/>
      <c r="J40" s="30"/>
      <c r="K40" s="30"/>
      <c r="L40" s="188"/>
      <c r="M40" s="199"/>
      <c r="P40" s="2">
        <f>G40</f>
        <v>1018302677</v>
      </c>
      <c r="Q40" s="195">
        <v>470031690</v>
      </c>
      <c r="R40" s="195"/>
    </row>
    <row r="41" spans="1:18" ht="23.25" customHeight="1">
      <c r="A41" s="184"/>
      <c r="B41" s="185"/>
      <c r="C41" s="185" t="s">
        <v>258</v>
      </c>
      <c r="D41" s="190"/>
      <c r="E41" s="192"/>
      <c r="F41" s="30"/>
      <c r="G41" s="30">
        <f>G40-G42-G43-G44-G45</f>
        <v>969881583</v>
      </c>
      <c r="H41" s="194"/>
      <c r="I41" s="188"/>
      <c r="J41" s="30"/>
      <c r="K41" s="30"/>
      <c r="L41" s="188"/>
      <c r="M41" s="199"/>
      <c r="P41" s="195">
        <f>SUM(G41:G44)</f>
        <v>1018302577</v>
      </c>
    </row>
    <row r="42" spans="1:18" ht="23.25" customHeight="1">
      <c r="A42" s="184"/>
      <c r="B42" s="185"/>
      <c r="C42" s="185" t="s">
        <v>213</v>
      </c>
      <c r="D42" s="190"/>
      <c r="E42" s="192"/>
      <c r="F42" s="30"/>
      <c r="G42" s="30">
        <f>G11</f>
        <v>2503964</v>
      </c>
      <c r="H42" s="188" t="s">
        <v>256</v>
      </c>
      <c r="I42" s="188"/>
      <c r="J42" s="30"/>
      <c r="K42" s="30"/>
      <c r="L42" s="188"/>
      <c r="M42" s="198"/>
      <c r="O42" s="195">
        <f>SUM(O46:O1234)</f>
        <v>1018302677</v>
      </c>
      <c r="P42" s="195">
        <f>(SUM(G47:G1234)-G573-G573-G967)/2</f>
        <v>1035613153</v>
      </c>
      <c r="Q42" s="195">
        <f>P42/E50</f>
        <v>230700</v>
      </c>
    </row>
    <row r="43" spans="1:18" ht="23.25" customHeight="1">
      <c r="A43" s="184"/>
      <c r="B43" s="185"/>
      <c r="C43" s="185" t="s">
        <v>214</v>
      </c>
      <c r="D43" s="190"/>
      <c r="E43" s="192"/>
      <c r="F43" s="30"/>
      <c r="G43" s="30">
        <f>G26+G31+G33+G34+G36</f>
        <v>37809090</v>
      </c>
      <c r="H43" s="188"/>
      <c r="I43" s="188"/>
      <c r="J43" s="30"/>
      <c r="K43" s="30"/>
      <c r="L43" s="188"/>
      <c r="M43" s="198"/>
      <c r="P43" s="2"/>
      <c r="Q43" s="195">
        <f>Q42*3.3</f>
        <v>761310</v>
      </c>
    </row>
    <row r="44" spans="1:18" ht="23.25" customHeight="1">
      <c r="A44" s="184"/>
      <c r="B44" s="185"/>
      <c r="C44" s="185" t="s">
        <v>283</v>
      </c>
      <c r="D44" s="190"/>
      <c r="E44" s="192"/>
      <c r="F44" s="30"/>
      <c r="G44" s="30">
        <f>G37</f>
        <v>8107940</v>
      </c>
      <c r="H44" s="188" t="s">
        <v>256</v>
      </c>
      <c r="I44" s="188"/>
      <c r="J44" s="30"/>
      <c r="K44" s="30"/>
      <c r="L44" s="188"/>
      <c r="M44" s="198"/>
    </row>
    <row r="45" spans="1:18" ht="23.25" customHeight="1">
      <c r="A45" s="184"/>
      <c r="B45" s="185"/>
      <c r="C45" s="185" t="s">
        <v>284</v>
      </c>
      <c r="D45" s="190"/>
      <c r="E45" s="192"/>
      <c r="F45" s="30"/>
      <c r="G45" s="30">
        <f>G38</f>
        <v>100</v>
      </c>
      <c r="H45" s="188" t="s">
        <v>256</v>
      </c>
      <c r="I45" s="188"/>
      <c r="J45" s="30"/>
      <c r="K45" s="30"/>
      <c r="L45" s="188"/>
      <c r="M45" s="198"/>
      <c r="P45" s="195"/>
    </row>
    <row r="46" spans="1:18" ht="23.25" customHeight="1">
      <c r="A46" s="184"/>
      <c r="B46" s="185"/>
      <c r="C46" s="185"/>
      <c r="D46" s="190"/>
      <c r="E46" s="192"/>
      <c r="F46" s="30"/>
      <c r="G46" s="30">
        <f t="shared" ref="G46" si="0">ROUND(E46*F46,0)</f>
        <v>0</v>
      </c>
      <c r="H46" s="188" t="s">
        <v>256</v>
      </c>
      <c r="I46" s="188"/>
      <c r="J46" s="30"/>
      <c r="K46" s="30"/>
      <c r="L46" s="188"/>
      <c r="M46" s="198"/>
    </row>
    <row r="47" spans="1:18" ht="23.25" customHeight="1">
      <c r="A47" s="184">
        <v>1</v>
      </c>
      <c r="B47" s="185" t="s">
        <v>257</v>
      </c>
      <c r="C47" s="185"/>
      <c r="D47" s="190"/>
      <c r="E47" s="192"/>
      <c r="F47" s="30"/>
      <c r="G47" s="30"/>
      <c r="H47" s="188" t="s">
        <v>256</v>
      </c>
      <c r="I47" s="188"/>
      <c r="J47" s="30"/>
      <c r="K47" s="30"/>
      <c r="L47" s="188"/>
      <c r="M47" s="198"/>
    </row>
    <row r="48" spans="1:18" ht="23.25" customHeight="1">
      <c r="A48" s="184"/>
      <c r="B48" s="185"/>
      <c r="C48" s="185"/>
      <c r="D48" s="190"/>
      <c r="E48" s="192"/>
      <c r="F48" s="30"/>
      <c r="G48" s="30"/>
      <c r="H48" s="188" t="s">
        <v>256</v>
      </c>
      <c r="I48" s="188"/>
      <c r="J48" s="30"/>
      <c r="K48" s="30"/>
      <c r="L48" s="188"/>
      <c r="M48" s="198"/>
    </row>
    <row r="49" spans="1:19" ht="23.25" customHeight="1">
      <c r="A49" s="184"/>
      <c r="B49" s="185" t="s">
        <v>285</v>
      </c>
      <c r="C49" s="185" t="s">
        <v>286</v>
      </c>
      <c r="D49" s="190" t="s">
        <v>242</v>
      </c>
      <c r="E49" s="192">
        <v>2032</v>
      </c>
      <c r="F49" s="30">
        <v>470</v>
      </c>
      <c r="G49" s="30">
        <f t="shared" ref="G49:G110" si="1">ROUND(E49*F49,0)</f>
        <v>955040</v>
      </c>
      <c r="H49" s="185" t="s">
        <v>287</v>
      </c>
      <c r="I49" s="188"/>
      <c r="J49" s="30"/>
      <c r="K49" s="30"/>
      <c r="L49" s="188"/>
      <c r="M49" s="198"/>
    </row>
    <row r="50" spans="1:19" ht="23.25" customHeight="1">
      <c r="A50" s="184"/>
      <c r="B50" s="185" t="s">
        <v>288</v>
      </c>
      <c r="C50" s="185" t="s">
        <v>286</v>
      </c>
      <c r="D50" s="190" t="s">
        <v>242</v>
      </c>
      <c r="E50" s="192">
        <v>4489</v>
      </c>
      <c r="F50" s="30">
        <v>830</v>
      </c>
      <c r="G50" s="30">
        <f t="shared" si="1"/>
        <v>3725870</v>
      </c>
      <c r="H50" s="185" t="s">
        <v>289</v>
      </c>
      <c r="I50" s="188"/>
      <c r="J50" s="30"/>
      <c r="K50" s="30"/>
      <c r="L50" s="188"/>
      <c r="M50" s="198"/>
    </row>
    <row r="51" spans="1:19" ht="23.25" customHeight="1">
      <c r="A51" s="184"/>
      <c r="B51" s="185" t="s">
        <v>290</v>
      </c>
      <c r="C51" s="185" t="s">
        <v>286</v>
      </c>
      <c r="D51" s="190" t="s">
        <v>242</v>
      </c>
      <c r="E51" s="192">
        <v>4489</v>
      </c>
      <c r="F51" s="30">
        <v>430</v>
      </c>
      <c r="G51" s="30">
        <f t="shared" si="1"/>
        <v>1930270</v>
      </c>
      <c r="H51" s="185" t="s">
        <v>291</v>
      </c>
      <c r="I51" s="188"/>
      <c r="J51" s="30"/>
      <c r="K51" s="30"/>
      <c r="L51" s="188"/>
      <c r="M51" s="198"/>
    </row>
    <row r="52" spans="1:19" ht="23.25" customHeight="1">
      <c r="A52" s="184"/>
      <c r="B52" s="185" t="s">
        <v>292</v>
      </c>
      <c r="C52" s="185" t="s">
        <v>286</v>
      </c>
      <c r="D52" s="190" t="s">
        <v>242</v>
      </c>
      <c r="E52" s="192">
        <v>4489</v>
      </c>
      <c r="F52" s="30">
        <v>1680</v>
      </c>
      <c r="G52" s="30">
        <f t="shared" si="1"/>
        <v>7541520</v>
      </c>
      <c r="H52" s="185" t="s">
        <v>293</v>
      </c>
      <c r="I52" s="188"/>
      <c r="J52" s="30"/>
      <c r="K52" s="30"/>
      <c r="L52" s="188"/>
      <c r="M52" s="198"/>
    </row>
    <row r="53" spans="1:19" ht="23.25" customHeight="1">
      <c r="A53" s="184"/>
      <c r="B53" s="185" t="s">
        <v>294</v>
      </c>
      <c r="C53" s="185" t="s">
        <v>295</v>
      </c>
      <c r="D53" s="190" t="s">
        <v>242</v>
      </c>
      <c r="E53" s="192">
        <v>2032</v>
      </c>
      <c r="F53" s="30">
        <v>1390</v>
      </c>
      <c r="G53" s="30">
        <f t="shared" si="1"/>
        <v>2824480</v>
      </c>
      <c r="H53" s="185" t="s">
        <v>296</v>
      </c>
      <c r="I53" s="188"/>
      <c r="J53" s="30"/>
      <c r="K53" s="30"/>
      <c r="L53" s="188"/>
      <c r="M53" s="198"/>
    </row>
    <row r="54" spans="1:19" ht="23.25" customHeight="1">
      <c r="A54" s="184"/>
      <c r="B54" s="185" t="s">
        <v>297</v>
      </c>
      <c r="C54" s="200" t="s">
        <v>298</v>
      </c>
      <c r="D54" s="190" t="s">
        <v>242</v>
      </c>
      <c r="E54" s="192">
        <v>637</v>
      </c>
      <c r="F54" s="30">
        <v>3820</v>
      </c>
      <c r="G54" s="30">
        <f t="shared" si="1"/>
        <v>2433340</v>
      </c>
      <c r="H54" s="185" t="s">
        <v>299</v>
      </c>
      <c r="I54" s="188"/>
      <c r="J54" s="30"/>
      <c r="K54" s="30"/>
      <c r="L54" s="188"/>
      <c r="M54" s="198"/>
      <c r="O54" s="3"/>
      <c r="S54" s="201"/>
    </row>
    <row r="55" spans="1:19" ht="23.25" customHeight="1">
      <c r="A55" s="184"/>
      <c r="B55" s="185" t="s">
        <v>297</v>
      </c>
      <c r="C55" s="200" t="s">
        <v>300</v>
      </c>
      <c r="D55" s="190" t="s">
        <v>242</v>
      </c>
      <c r="E55" s="192">
        <v>353</v>
      </c>
      <c r="F55" s="30">
        <v>4260</v>
      </c>
      <c r="G55" s="30">
        <f t="shared" si="1"/>
        <v>1503780</v>
      </c>
      <c r="H55" s="185" t="s">
        <v>301</v>
      </c>
      <c r="I55" s="188"/>
      <c r="J55" s="30"/>
      <c r="K55" s="30"/>
      <c r="L55" s="188"/>
      <c r="M55" s="198"/>
    </row>
    <row r="56" spans="1:19" ht="23.25" customHeight="1">
      <c r="A56" s="184"/>
      <c r="B56" s="185" t="s">
        <v>297</v>
      </c>
      <c r="C56" s="200" t="s">
        <v>302</v>
      </c>
      <c r="D56" s="190" t="s">
        <v>242</v>
      </c>
      <c r="E56" s="192">
        <v>1719</v>
      </c>
      <c r="F56" s="30">
        <v>4420</v>
      </c>
      <c r="G56" s="30">
        <f t="shared" si="1"/>
        <v>7597980</v>
      </c>
      <c r="H56" s="185" t="s">
        <v>303</v>
      </c>
      <c r="I56" s="188"/>
      <c r="J56" s="30"/>
      <c r="K56" s="30"/>
      <c r="L56" s="188"/>
      <c r="M56" s="198"/>
      <c r="Q56" s="3"/>
      <c r="R56" s="3"/>
      <c r="S56" s="3"/>
    </row>
    <row r="57" spans="1:19" ht="23.25" customHeight="1">
      <c r="A57" s="184"/>
      <c r="B57" s="185" t="s">
        <v>304</v>
      </c>
      <c r="C57" s="202" t="s">
        <v>305</v>
      </c>
      <c r="D57" s="190" t="s">
        <v>101</v>
      </c>
      <c r="E57" s="192">
        <v>318</v>
      </c>
      <c r="F57" s="30">
        <v>1180</v>
      </c>
      <c r="G57" s="30">
        <f t="shared" si="1"/>
        <v>375240</v>
      </c>
      <c r="H57" s="185" t="s">
        <v>306</v>
      </c>
      <c r="I57" s="188"/>
      <c r="J57" s="30"/>
      <c r="K57" s="30"/>
      <c r="L57" s="188"/>
      <c r="M57" s="198"/>
      <c r="O57" s="3"/>
    </row>
    <row r="58" spans="1:19" ht="23.25" customHeight="1">
      <c r="A58" s="184"/>
      <c r="B58" s="185" t="s">
        <v>307</v>
      </c>
      <c r="C58" s="200" t="s">
        <v>308</v>
      </c>
      <c r="D58" s="190" t="s">
        <v>242</v>
      </c>
      <c r="E58" s="192">
        <v>144</v>
      </c>
      <c r="F58" s="30">
        <v>560</v>
      </c>
      <c r="G58" s="30">
        <f t="shared" si="1"/>
        <v>80640</v>
      </c>
      <c r="H58" s="185" t="s">
        <v>309</v>
      </c>
      <c r="I58" s="188"/>
      <c r="J58" s="30"/>
      <c r="K58" s="30"/>
      <c r="L58" s="188"/>
      <c r="M58" s="198"/>
    </row>
    <row r="59" spans="1:19" ht="23.25" customHeight="1">
      <c r="A59" s="184"/>
      <c r="B59" s="185" t="s">
        <v>310</v>
      </c>
      <c r="C59" s="200" t="s">
        <v>311</v>
      </c>
      <c r="D59" s="190" t="s">
        <v>242</v>
      </c>
      <c r="E59" s="192">
        <v>4212</v>
      </c>
      <c r="F59" s="30">
        <v>560</v>
      </c>
      <c r="G59" s="30">
        <f t="shared" si="1"/>
        <v>2358720</v>
      </c>
      <c r="H59" s="185" t="s">
        <v>309</v>
      </c>
      <c r="I59" s="188"/>
      <c r="J59" s="30"/>
      <c r="K59" s="30"/>
      <c r="L59" s="188"/>
      <c r="M59" s="198"/>
      <c r="O59" s="3"/>
    </row>
    <row r="60" spans="1:19" ht="23.25" customHeight="1">
      <c r="A60" s="184"/>
      <c r="B60" s="185" t="s">
        <v>310</v>
      </c>
      <c r="C60" s="189" t="s">
        <v>312</v>
      </c>
      <c r="D60" s="190" t="s">
        <v>242</v>
      </c>
      <c r="E60" s="192">
        <v>272</v>
      </c>
      <c r="F60" s="30">
        <v>8050</v>
      </c>
      <c r="G60" s="30">
        <f t="shared" si="1"/>
        <v>2189600</v>
      </c>
      <c r="H60" s="185" t="s">
        <v>313</v>
      </c>
      <c r="I60" s="188"/>
      <c r="J60" s="30"/>
      <c r="K60" s="30"/>
      <c r="L60" s="188"/>
      <c r="M60" s="198"/>
    </row>
    <row r="61" spans="1:19" ht="23.25" customHeight="1">
      <c r="A61" s="184"/>
      <c r="B61" s="185" t="s">
        <v>310</v>
      </c>
      <c r="C61" s="200" t="s">
        <v>314</v>
      </c>
      <c r="D61" s="190" t="s">
        <v>242</v>
      </c>
      <c r="E61" s="192">
        <v>5.6</v>
      </c>
      <c r="F61" s="30">
        <v>11060</v>
      </c>
      <c r="G61" s="30">
        <f t="shared" si="1"/>
        <v>61936</v>
      </c>
      <c r="H61" s="185" t="s">
        <v>313</v>
      </c>
      <c r="I61" s="188"/>
      <c r="J61" s="30"/>
      <c r="K61" s="30"/>
      <c r="L61" s="188"/>
      <c r="M61" s="198"/>
    </row>
    <row r="62" spans="1:19" ht="23.25" customHeight="1">
      <c r="A62" s="184"/>
      <c r="B62" s="185" t="s">
        <v>315</v>
      </c>
      <c r="C62" s="189" t="s">
        <v>308</v>
      </c>
      <c r="D62" s="190" t="s">
        <v>242</v>
      </c>
      <c r="E62" s="192">
        <v>3842</v>
      </c>
      <c r="F62" s="30">
        <v>560</v>
      </c>
      <c r="G62" s="30">
        <f t="shared" si="1"/>
        <v>2151520</v>
      </c>
      <c r="H62" s="185" t="s">
        <v>309</v>
      </c>
      <c r="I62" s="188"/>
      <c r="J62" s="30"/>
      <c r="K62" s="30"/>
      <c r="L62" s="188"/>
      <c r="M62" s="198"/>
      <c r="O62" s="3"/>
    </row>
    <row r="63" spans="1:19" ht="23.25" customHeight="1">
      <c r="A63" s="184"/>
      <c r="B63" s="185" t="s">
        <v>316</v>
      </c>
      <c r="C63" s="189" t="s">
        <v>317</v>
      </c>
      <c r="D63" s="190" t="s">
        <v>242</v>
      </c>
      <c r="E63" s="192">
        <v>272</v>
      </c>
      <c r="F63" s="30">
        <v>6140</v>
      </c>
      <c r="G63" s="30">
        <f t="shared" si="1"/>
        <v>1670080</v>
      </c>
      <c r="H63" s="185" t="s">
        <v>318</v>
      </c>
      <c r="I63" s="188"/>
      <c r="J63" s="30"/>
      <c r="K63" s="30"/>
      <c r="L63" s="188"/>
      <c r="M63" s="198"/>
    </row>
    <row r="64" spans="1:19" ht="23.25" customHeight="1">
      <c r="A64" s="184"/>
      <c r="B64" s="185" t="s">
        <v>319</v>
      </c>
      <c r="C64" s="189" t="s">
        <v>320</v>
      </c>
      <c r="D64" s="190" t="s">
        <v>242</v>
      </c>
      <c r="E64" s="192">
        <v>359</v>
      </c>
      <c r="F64" s="30">
        <v>2500</v>
      </c>
      <c r="G64" s="30">
        <f t="shared" si="1"/>
        <v>897500</v>
      </c>
      <c r="H64" s="185" t="s">
        <v>321</v>
      </c>
      <c r="I64" s="188"/>
      <c r="J64" s="30"/>
      <c r="K64" s="30"/>
      <c r="L64" s="188"/>
      <c r="M64" s="198"/>
    </row>
    <row r="65" spans="1:19" ht="23.25" customHeight="1">
      <c r="A65" s="184"/>
      <c r="B65" s="185" t="s">
        <v>322</v>
      </c>
      <c r="C65" s="185" t="s">
        <v>320</v>
      </c>
      <c r="D65" s="190" t="s">
        <v>242</v>
      </c>
      <c r="E65" s="192">
        <v>16.8</v>
      </c>
      <c r="F65" s="30">
        <v>4780</v>
      </c>
      <c r="G65" s="30">
        <f t="shared" si="1"/>
        <v>80304</v>
      </c>
      <c r="H65" s="185" t="s">
        <v>323</v>
      </c>
      <c r="I65" s="188"/>
      <c r="J65" s="30"/>
      <c r="K65" s="30"/>
      <c r="L65" s="188"/>
      <c r="M65" s="198"/>
    </row>
    <row r="66" spans="1:19" ht="23.25" customHeight="1">
      <c r="A66" s="184"/>
      <c r="B66" s="185"/>
      <c r="C66" s="200"/>
      <c r="D66" s="190"/>
      <c r="E66" s="192"/>
      <c r="F66" s="30"/>
      <c r="G66" s="30"/>
      <c r="H66" s="185"/>
      <c r="I66" s="188"/>
      <c r="J66" s="30"/>
      <c r="K66" s="30"/>
      <c r="L66" s="188"/>
      <c r="M66" s="198"/>
    </row>
    <row r="67" spans="1:19" ht="23.25" customHeight="1">
      <c r="A67" s="184"/>
      <c r="B67" s="200"/>
      <c r="C67" s="185"/>
      <c r="D67" s="190"/>
      <c r="E67" s="192"/>
      <c r="F67" s="30"/>
      <c r="G67" s="30">
        <f t="shared" si="1"/>
        <v>0</v>
      </c>
      <c r="H67" s="185" t="s">
        <v>256</v>
      </c>
      <c r="I67" s="188"/>
      <c r="J67" s="30"/>
      <c r="K67" s="30"/>
      <c r="L67" s="188"/>
      <c r="M67" s="198"/>
    </row>
    <row r="68" spans="1:19" ht="23.25" customHeight="1">
      <c r="A68" s="184"/>
      <c r="B68" s="185"/>
      <c r="C68" s="185"/>
      <c r="D68" s="190"/>
      <c r="E68" s="192"/>
      <c r="F68" s="30"/>
      <c r="G68" s="30">
        <f t="shared" si="1"/>
        <v>0</v>
      </c>
      <c r="H68" s="185" t="s">
        <v>256</v>
      </c>
      <c r="I68" s="188"/>
      <c r="J68" s="30"/>
      <c r="K68" s="30"/>
      <c r="L68" s="188"/>
      <c r="M68" s="198"/>
    </row>
    <row r="69" spans="1:19" ht="23.25" customHeight="1">
      <c r="A69" s="184"/>
      <c r="B69" s="189" t="s">
        <v>324</v>
      </c>
      <c r="C69" s="185" t="s">
        <v>325</v>
      </c>
      <c r="D69" s="190" t="s">
        <v>242</v>
      </c>
      <c r="E69" s="192">
        <v>2709</v>
      </c>
      <c r="F69" s="30">
        <v>1040</v>
      </c>
      <c r="G69" s="30">
        <f t="shared" si="1"/>
        <v>2817360</v>
      </c>
      <c r="H69" s="185" t="s">
        <v>326</v>
      </c>
      <c r="I69" s="188"/>
      <c r="J69" s="30"/>
      <c r="K69" s="30"/>
      <c r="L69" s="188"/>
      <c r="M69" s="198"/>
    </row>
    <row r="70" spans="1:19" ht="23.25" customHeight="1">
      <c r="A70" s="184"/>
      <c r="B70" s="185" t="s">
        <v>327</v>
      </c>
      <c r="C70" s="185" t="s">
        <v>328</v>
      </c>
      <c r="D70" s="190" t="s">
        <v>101</v>
      </c>
      <c r="E70" s="192">
        <v>312</v>
      </c>
      <c r="F70" s="30">
        <v>1290</v>
      </c>
      <c r="G70" s="30">
        <f t="shared" si="1"/>
        <v>402480</v>
      </c>
      <c r="H70" s="185" t="s">
        <v>329</v>
      </c>
      <c r="I70" s="188"/>
      <c r="J70" s="30"/>
      <c r="K70" s="30"/>
      <c r="L70" s="188"/>
      <c r="M70" s="198"/>
    </row>
    <row r="71" spans="1:19" ht="23.25" customHeight="1">
      <c r="A71" s="184"/>
      <c r="B71" s="185" t="s">
        <v>330</v>
      </c>
      <c r="C71" s="185">
        <v>0</v>
      </c>
      <c r="D71" s="190" t="s">
        <v>242</v>
      </c>
      <c r="E71" s="192">
        <v>2032</v>
      </c>
      <c r="F71" s="30">
        <v>250</v>
      </c>
      <c r="G71" s="30">
        <f t="shared" si="1"/>
        <v>508000</v>
      </c>
      <c r="H71" s="185" t="s">
        <v>331</v>
      </c>
      <c r="I71" s="188"/>
      <c r="J71" s="30"/>
      <c r="K71" s="30"/>
      <c r="L71" s="188"/>
      <c r="M71" s="198"/>
    </row>
    <row r="72" spans="1:19" ht="23.25" customHeight="1">
      <c r="A72" s="184"/>
      <c r="B72" s="189" t="s">
        <v>332</v>
      </c>
      <c r="C72" s="185" t="s">
        <v>333</v>
      </c>
      <c r="D72" s="190" t="s">
        <v>242</v>
      </c>
      <c r="E72" s="192">
        <v>637</v>
      </c>
      <c r="F72" s="30">
        <v>310</v>
      </c>
      <c r="G72" s="30">
        <f t="shared" si="1"/>
        <v>197470</v>
      </c>
      <c r="H72" s="185" t="s">
        <v>334</v>
      </c>
      <c r="I72" s="188"/>
      <c r="J72" s="30"/>
      <c r="K72" s="30"/>
      <c r="L72" s="188"/>
      <c r="M72" s="198"/>
    </row>
    <row r="73" spans="1:19" ht="23.25" customHeight="1">
      <c r="A73" s="184"/>
      <c r="B73" s="189" t="s">
        <v>332</v>
      </c>
      <c r="C73" s="202" t="s">
        <v>335</v>
      </c>
      <c r="D73" s="190" t="s">
        <v>242</v>
      </c>
      <c r="E73" s="192">
        <v>2072</v>
      </c>
      <c r="F73" s="30">
        <v>350</v>
      </c>
      <c r="G73" s="30">
        <f t="shared" si="1"/>
        <v>725200</v>
      </c>
      <c r="H73" s="185" t="s">
        <v>336</v>
      </c>
      <c r="I73" s="188"/>
      <c r="J73" s="30"/>
      <c r="K73" s="30"/>
      <c r="L73" s="188"/>
      <c r="M73" s="198"/>
      <c r="Q73" s="3"/>
      <c r="S73" s="3"/>
    </row>
    <row r="74" spans="1:19" ht="23.25" customHeight="1">
      <c r="A74" s="184"/>
      <c r="B74" s="189" t="s">
        <v>337</v>
      </c>
      <c r="C74" s="202" t="s">
        <v>338</v>
      </c>
      <c r="D74" s="190" t="s">
        <v>101</v>
      </c>
      <c r="E74" s="192">
        <v>318</v>
      </c>
      <c r="F74" s="30">
        <v>80</v>
      </c>
      <c r="G74" s="30">
        <f t="shared" si="1"/>
        <v>25440</v>
      </c>
      <c r="H74" s="185" t="s">
        <v>339</v>
      </c>
      <c r="I74" s="188"/>
      <c r="J74" s="30"/>
      <c r="K74" s="30"/>
      <c r="L74" s="188"/>
      <c r="M74" s="198"/>
      <c r="Q74" s="3"/>
      <c r="S74" s="3"/>
    </row>
    <row r="75" spans="1:19" ht="23.25" customHeight="1">
      <c r="A75" s="184"/>
      <c r="B75" s="200" t="s">
        <v>340</v>
      </c>
      <c r="C75" s="202" t="s">
        <v>341</v>
      </c>
      <c r="D75" s="190" t="s">
        <v>242</v>
      </c>
      <c r="E75" s="192">
        <v>144</v>
      </c>
      <c r="F75" s="30">
        <v>110</v>
      </c>
      <c r="G75" s="30">
        <f>ROUND(E75*F75,0)</f>
        <v>15840</v>
      </c>
      <c r="H75" s="185" t="s">
        <v>342</v>
      </c>
      <c r="I75" s="188"/>
      <c r="J75" s="30"/>
      <c r="K75" s="30"/>
      <c r="L75" s="188"/>
      <c r="M75" s="198"/>
    </row>
    <row r="76" spans="1:19" ht="23.25" customHeight="1">
      <c r="A76" s="184"/>
      <c r="B76" s="185" t="s">
        <v>343</v>
      </c>
      <c r="C76" s="200" t="s">
        <v>344</v>
      </c>
      <c r="D76" s="190" t="s">
        <v>242</v>
      </c>
      <c r="E76" s="192">
        <v>272</v>
      </c>
      <c r="F76" s="30">
        <v>1210</v>
      </c>
      <c r="G76" s="30">
        <f t="shared" si="1"/>
        <v>329120</v>
      </c>
      <c r="H76" s="185" t="s">
        <v>345</v>
      </c>
      <c r="I76" s="188"/>
      <c r="J76" s="30"/>
      <c r="K76" s="30"/>
      <c r="L76" s="188"/>
      <c r="M76" s="198"/>
    </row>
    <row r="77" spans="1:19" ht="23.25" customHeight="1">
      <c r="A77" s="184"/>
      <c r="B77" s="200" t="s">
        <v>343</v>
      </c>
      <c r="C77" s="189" t="s">
        <v>346</v>
      </c>
      <c r="D77" s="190" t="s">
        <v>242</v>
      </c>
      <c r="E77" s="192">
        <v>5.6</v>
      </c>
      <c r="F77" s="30">
        <v>1560</v>
      </c>
      <c r="G77" s="30">
        <f t="shared" si="1"/>
        <v>8736</v>
      </c>
      <c r="H77" s="185" t="s">
        <v>347</v>
      </c>
      <c r="I77" s="188"/>
      <c r="J77" s="30"/>
      <c r="K77" s="30"/>
      <c r="L77" s="188"/>
      <c r="M77" s="198"/>
    </row>
    <row r="78" spans="1:19" ht="23.25" customHeight="1">
      <c r="A78" s="184"/>
      <c r="B78" s="185" t="s">
        <v>348</v>
      </c>
      <c r="C78" s="200" t="s">
        <v>341</v>
      </c>
      <c r="D78" s="190" t="s">
        <v>242</v>
      </c>
      <c r="E78" s="192">
        <v>4212</v>
      </c>
      <c r="F78" s="30">
        <v>70</v>
      </c>
      <c r="G78" s="30">
        <f t="shared" si="1"/>
        <v>294840</v>
      </c>
      <c r="H78" s="185" t="s">
        <v>342</v>
      </c>
      <c r="I78" s="188"/>
      <c r="J78" s="30"/>
      <c r="K78" s="30"/>
      <c r="L78" s="188"/>
      <c r="M78" s="198"/>
    </row>
    <row r="79" spans="1:19" ht="23.25" customHeight="1">
      <c r="A79" s="184"/>
      <c r="B79" s="189" t="s">
        <v>349</v>
      </c>
      <c r="C79" s="200" t="s">
        <v>350</v>
      </c>
      <c r="D79" s="190" t="s">
        <v>242</v>
      </c>
      <c r="E79" s="192">
        <v>272</v>
      </c>
      <c r="F79" s="30">
        <v>1180</v>
      </c>
      <c r="G79" s="30">
        <f t="shared" si="1"/>
        <v>320960</v>
      </c>
      <c r="H79" s="185" t="s">
        <v>351</v>
      </c>
      <c r="I79" s="188"/>
      <c r="J79" s="30"/>
      <c r="K79" s="30"/>
      <c r="L79" s="188"/>
      <c r="M79" s="198"/>
    </row>
    <row r="80" spans="1:19" ht="23.25" customHeight="1">
      <c r="A80" s="184"/>
      <c r="B80" s="185" t="s">
        <v>352</v>
      </c>
      <c r="C80" s="202">
        <v>0</v>
      </c>
      <c r="D80" s="190" t="s">
        <v>242</v>
      </c>
      <c r="E80" s="192">
        <v>359</v>
      </c>
      <c r="F80" s="30">
        <v>390</v>
      </c>
      <c r="G80" s="30">
        <f t="shared" si="1"/>
        <v>140010</v>
      </c>
      <c r="H80" s="185" t="s">
        <v>353</v>
      </c>
      <c r="I80" s="188"/>
      <c r="J80" s="30"/>
      <c r="K80" s="30"/>
      <c r="L80" s="188"/>
      <c r="M80" s="198"/>
    </row>
    <row r="81" spans="1:18" ht="23.25" customHeight="1">
      <c r="A81" s="184"/>
      <c r="B81" s="200" t="s">
        <v>354</v>
      </c>
      <c r="C81" s="202">
        <v>0</v>
      </c>
      <c r="D81" s="190" t="s">
        <v>242</v>
      </c>
      <c r="E81" s="192">
        <v>16.8</v>
      </c>
      <c r="F81" s="30">
        <v>580</v>
      </c>
      <c r="G81" s="30">
        <f t="shared" si="1"/>
        <v>9744</v>
      </c>
      <c r="H81" s="185" t="s">
        <v>355</v>
      </c>
      <c r="I81" s="188"/>
      <c r="J81" s="30"/>
      <c r="K81" s="30"/>
      <c r="L81" s="188"/>
      <c r="M81" s="198"/>
    </row>
    <row r="82" spans="1:18" ht="23.25" customHeight="1">
      <c r="A82" s="184"/>
      <c r="B82" s="200" t="s">
        <v>356</v>
      </c>
      <c r="C82" s="185">
        <v>0</v>
      </c>
      <c r="D82" s="190" t="s">
        <v>242</v>
      </c>
      <c r="E82" s="192">
        <v>2709</v>
      </c>
      <c r="F82" s="30">
        <v>9</v>
      </c>
      <c r="G82" s="30">
        <f t="shared" si="1"/>
        <v>24381</v>
      </c>
      <c r="H82" s="185" t="s">
        <v>357</v>
      </c>
      <c r="I82" s="188"/>
      <c r="J82" s="30"/>
      <c r="K82" s="30"/>
      <c r="L82" s="188"/>
      <c r="M82" s="198"/>
    </row>
    <row r="83" spans="1:18" ht="23.25" customHeight="1">
      <c r="A83" s="184"/>
      <c r="B83" s="200" t="s">
        <v>358</v>
      </c>
      <c r="C83" s="202">
        <v>0</v>
      </c>
      <c r="D83" s="190" t="s">
        <v>101</v>
      </c>
      <c r="E83" s="192">
        <v>312</v>
      </c>
      <c r="F83" s="30">
        <v>30</v>
      </c>
      <c r="G83" s="30">
        <f t="shared" si="1"/>
        <v>9360</v>
      </c>
      <c r="H83" s="185" t="s">
        <v>359</v>
      </c>
      <c r="I83" s="188"/>
      <c r="J83" s="30"/>
      <c r="K83" s="30"/>
      <c r="L83" s="188"/>
      <c r="M83" s="198"/>
    </row>
    <row r="84" spans="1:18" ht="23.25" customHeight="1">
      <c r="A84" s="184"/>
      <c r="B84" s="200"/>
      <c r="C84" s="189"/>
      <c r="D84" s="190"/>
      <c r="E84" s="192"/>
      <c r="F84" s="30"/>
      <c r="G84" s="30">
        <f t="shared" si="1"/>
        <v>0</v>
      </c>
      <c r="H84" s="185"/>
      <c r="I84" s="188"/>
      <c r="J84" s="30"/>
      <c r="K84" s="30"/>
      <c r="L84" s="188"/>
      <c r="M84" s="198"/>
    </row>
    <row r="85" spans="1:18" ht="23.25" customHeight="1">
      <c r="A85" s="184"/>
      <c r="B85" s="185"/>
      <c r="C85" s="202"/>
      <c r="D85" s="190"/>
      <c r="E85" s="192"/>
      <c r="F85" s="30"/>
      <c r="G85" s="30">
        <f t="shared" si="1"/>
        <v>0</v>
      </c>
      <c r="H85" s="185" t="s">
        <v>256</v>
      </c>
      <c r="I85" s="188"/>
      <c r="J85" s="30"/>
      <c r="K85" s="30"/>
      <c r="L85" s="188"/>
      <c r="M85" s="198"/>
    </row>
    <row r="86" spans="1:18" ht="23.25" customHeight="1">
      <c r="A86" s="184"/>
      <c r="B86" s="185"/>
      <c r="C86" s="185"/>
      <c r="D86" s="190"/>
      <c r="E86" s="192"/>
      <c r="F86" s="30"/>
      <c r="G86" s="30">
        <f t="shared" si="1"/>
        <v>0</v>
      </c>
      <c r="H86" s="185" t="s">
        <v>256</v>
      </c>
      <c r="I86" s="188"/>
      <c r="J86" s="30"/>
      <c r="K86" s="30"/>
      <c r="L86" s="188"/>
      <c r="M86" s="198"/>
    </row>
    <row r="87" spans="1:18" ht="23.25" customHeight="1">
      <c r="A87" s="184"/>
      <c r="B87" s="185"/>
      <c r="C87" s="185"/>
      <c r="D87" s="190"/>
      <c r="E87" s="192"/>
      <c r="F87" s="30"/>
      <c r="G87" s="30">
        <f t="shared" si="1"/>
        <v>0</v>
      </c>
      <c r="H87" s="185" t="s">
        <v>256</v>
      </c>
      <c r="I87" s="188"/>
      <c r="J87" s="30"/>
      <c r="K87" s="30"/>
      <c r="L87" s="188"/>
      <c r="M87" s="198"/>
    </row>
    <row r="88" spans="1:18" ht="23.25" customHeight="1">
      <c r="A88" s="184"/>
      <c r="B88" s="185"/>
      <c r="C88" s="185"/>
      <c r="D88" s="190"/>
      <c r="E88" s="192"/>
      <c r="F88" s="30"/>
      <c r="G88" s="30">
        <f t="shared" si="1"/>
        <v>0</v>
      </c>
      <c r="H88" s="185" t="s">
        <v>256</v>
      </c>
      <c r="I88" s="188"/>
      <c r="J88" s="30"/>
      <c r="K88" s="30"/>
      <c r="L88" s="188"/>
      <c r="M88" s="198"/>
    </row>
    <row r="89" spans="1:18" ht="23.25" customHeight="1">
      <c r="A89" s="184"/>
      <c r="B89" s="185" t="s">
        <v>254</v>
      </c>
      <c r="C89" s="185" t="s">
        <v>258</v>
      </c>
      <c r="D89" s="190"/>
      <c r="E89" s="192"/>
      <c r="F89" s="30"/>
      <c r="G89" s="30">
        <f>SUM(G49:G88)</f>
        <v>44206761</v>
      </c>
      <c r="H89" s="185" t="s">
        <v>256</v>
      </c>
      <c r="I89" s="188"/>
      <c r="J89" s="30"/>
      <c r="K89" s="30"/>
      <c r="L89" s="188"/>
      <c r="M89" s="198"/>
      <c r="O89" s="2">
        <f>G89</f>
        <v>44206761</v>
      </c>
    </row>
    <row r="90" spans="1:18" ht="23.25" customHeight="1">
      <c r="A90" s="184"/>
      <c r="B90" s="185"/>
      <c r="C90" s="185"/>
      <c r="D90" s="190"/>
      <c r="E90" s="192"/>
      <c r="F90" s="30"/>
      <c r="G90" s="30"/>
      <c r="H90" s="185" t="s">
        <v>256</v>
      </c>
      <c r="I90" s="188"/>
      <c r="J90" s="30"/>
      <c r="K90" s="30"/>
      <c r="L90" s="188"/>
      <c r="M90" s="198"/>
    </row>
    <row r="91" spans="1:18" ht="23.25" customHeight="1">
      <c r="A91" s="184">
        <v>2</v>
      </c>
      <c r="B91" s="185" t="s">
        <v>259</v>
      </c>
      <c r="C91" s="185"/>
      <c r="D91" s="190"/>
      <c r="E91" s="192"/>
      <c r="F91" s="30" t="s">
        <v>256</v>
      </c>
      <c r="G91" s="30"/>
      <c r="H91" s="185" t="s">
        <v>256</v>
      </c>
      <c r="I91" s="188"/>
      <c r="J91" s="30"/>
      <c r="K91" s="30"/>
      <c r="L91" s="188"/>
      <c r="M91" s="198"/>
    </row>
    <row r="92" spans="1:18" ht="23.25" customHeight="1">
      <c r="A92" s="184"/>
      <c r="B92" s="185"/>
      <c r="C92" s="185"/>
      <c r="D92" s="190"/>
      <c r="E92" s="192"/>
      <c r="F92" s="30" t="s">
        <v>256</v>
      </c>
      <c r="G92" s="30"/>
      <c r="H92" s="185" t="s">
        <v>256</v>
      </c>
      <c r="I92" s="188"/>
      <c r="J92" s="30"/>
      <c r="K92" s="30"/>
      <c r="L92" s="188"/>
      <c r="M92" s="198"/>
    </row>
    <row r="93" spans="1:18" ht="23.25" customHeight="1">
      <c r="A93" s="184"/>
      <c r="B93" s="185" t="s">
        <v>360</v>
      </c>
      <c r="C93" s="185" t="s">
        <v>361</v>
      </c>
      <c r="D93" s="190" t="s">
        <v>362</v>
      </c>
      <c r="E93" s="192">
        <v>2472</v>
      </c>
      <c r="F93" s="30">
        <v>640</v>
      </c>
      <c r="G93" s="30">
        <f t="shared" si="1"/>
        <v>1582080</v>
      </c>
      <c r="H93" s="185" t="s">
        <v>363</v>
      </c>
      <c r="I93" s="188"/>
      <c r="J93" s="30"/>
      <c r="K93" s="30"/>
      <c r="L93" s="188"/>
      <c r="M93" s="198"/>
      <c r="Q93" s="3"/>
      <c r="R93" s="3"/>
    </row>
    <row r="94" spans="1:18" ht="23.25" customHeight="1">
      <c r="A94" s="184"/>
      <c r="B94" s="185" t="s">
        <v>364</v>
      </c>
      <c r="C94" s="185" t="s">
        <v>365</v>
      </c>
      <c r="D94" s="190" t="s">
        <v>242</v>
      </c>
      <c r="E94" s="192">
        <v>714</v>
      </c>
      <c r="F94" s="30">
        <v>290</v>
      </c>
      <c r="G94" s="30">
        <f t="shared" si="1"/>
        <v>207060</v>
      </c>
      <c r="H94" s="185" t="s">
        <v>363</v>
      </c>
      <c r="I94" s="188"/>
      <c r="J94" s="30"/>
      <c r="K94" s="30"/>
      <c r="L94" s="188"/>
      <c r="M94" s="198"/>
    </row>
    <row r="95" spans="1:18" ht="23.25" customHeight="1">
      <c r="A95" s="184"/>
      <c r="B95" s="185" t="s">
        <v>366</v>
      </c>
      <c r="C95" s="185">
        <v>0</v>
      </c>
      <c r="D95" s="190" t="s">
        <v>367</v>
      </c>
      <c r="E95" s="192">
        <v>61</v>
      </c>
      <c r="F95" s="30">
        <v>1600</v>
      </c>
      <c r="G95" s="30">
        <f t="shared" si="1"/>
        <v>97600</v>
      </c>
      <c r="H95" s="185" t="s">
        <v>363</v>
      </c>
      <c r="I95" s="188"/>
      <c r="J95" s="30"/>
      <c r="K95" s="30"/>
      <c r="L95" s="188"/>
      <c r="M95" s="198"/>
    </row>
    <row r="96" spans="1:18" ht="23.25" customHeight="1">
      <c r="A96" s="184"/>
      <c r="B96" s="185" t="s">
        <v>368</v>
      </c>
      <c r="C96" s="185" t="s">
        <v>365</v>
      </c>
      <c r="D96" s="190" t="s">
        <v>362</v>
      </c>
      <c r="E96" s="192">
        <v>951</v>
      </c>
      <c r="F96" s="30">
        <v>930</v>
      </c>
      <c r="G96" s="30">
        <f t="shared" si="1"/>
        <v>884430</v>
      </c>
      <c r="H96" s="185" t="s">
        <v>363</v>
      </c>
      <c r="I96" s="188"/>
      <c r="J96" s="30"/>
      <c r="K96" s="30"/>
      <c r="L96" s="188"/>
      <c r="M96" s="198"/>
    </row>
    <row r="97" spans="1:15" ht="23.25" customHeight="1">
      <c r="A97" s="184"/>
      <c r="B97" s="185" t="s">
        <v>369</v>
      </c>
      <c r="C97" s="185" t="s">
        <v>370</v>
      </c>
      <c r="D97" s="190" t="s">
        <v>362</v>
      </c>
      <c r="E97" s="192">
        <v>118</v>
      </c>
      <c r="F97" s="30">
        <v>1740</v>
      </c>
      <c r="G97" s="30">
        <f t="shared" si="1"/>
        <v>205320</v>
      </c>
      <c r="H97" s="185" t="s">
        <v>371</v>
      </c>
      <c r="I97" s="188"/>
      <c r="J97" s="30"/>
      <c r="K97" s="30"/>
      <c r="L97" s="188"/>
      <c r="M97" s="198"/>
    </row>
    <row r="98" spans="1:15" ht="23.25" customHeight="1">
      <c r="A98" s="184"/>
      <c r="B98" s="185" t="s">
        <v>372</v>
      </c>
      <c r="C98" s="189" t="s">
        <v>373</v>
      </c>
      <c r="D98" s="190" t="s">
        <v>362</v>
      </c>
      <c r="E98" s="192">
        <v>1403</v>
      </c>
      <c r="F98" s="30">
        <v>1680</v>
      </c>
      <c r="G98" s="30">
        <f t="shared" si="1"/>
        <v>2357040</v>
      </c>
      <c r="H98" s="185" t="s">
        <v>374</v>
      </c>
      <c r="I98" s="188"/>
      <c r="J98" s="30"/>
      <c r="K98" s="30"/>
      <c r="L98" s="188"/>
      <c r="M98" s="198"/>
    </row>
    <row r="99" spans="1:15" ht="23.25" customHeight="1">
      <c r="A99" s="184"/>
      <c r="B99" s="185" t="s">
        <v>375</v>
      </c>
      <c r="C99" s="185" t="s">
        <v>376</v>
      </c>
      <c r="D99" s="190" t="s">
        <v>362</v>
      </c>
      <c r="E99" s="192">
        <v>42.8</v>
      </c>
      <c r="F99" s="30">
        <v>7500</v>
      </c>
      <c r="G99" s="30">
        <f t="shared" si="1"/>
        <v>321000</v>
      </c>
      <c r="H99" s="185" t="s">
        <v>377</v>
      </c>
      <c r="I99" s="188"/>
      <c r="J99" s="30"/>
      <c r="K99" s="30"/>
      <c r="L99" s="188"/>
      <c r="M99" s="198"/>
    </row>
    <row r="100" spans="1:15" ht="23.25" customHeight="1">
      <c r="A100" s="184"/>
      <c r="B100" s="185" t="s">
        <v>375</v>
      </c>
      <c r="C100" s="185" t="s">
        <v>378</v>
      </c>
      <c r="D100" s="190" t="s">
        <v>362</v>
      </c>
      <c r="E100" s="192">
        <v>118</v>
      </c>
      <c r="F100" s="30">
        <v>7500</v>
      </c>
      <c r="G100" s="30">
        <f t="shared" si="1"/>
        <v>885000</v>
      </c>
      <c r="H100" s="185" t="s">
        <v>377</v>
      </c>
      <c r="I100" s="188"/>
      <c r="J100" s="30"/>
      <c r="K100" s="30"/>
      <c r="L100" s="188"/>
      <c r="M100" s="198"/>
    </row>
    <row r="101" spans="1:15" ht="23.25" customHeight="1">
      <c r="A101" s="184"/>
      <c r="B101" s="185" t="s">
        <v>379</v>
      </c>
      <c r="C101" s="185" t="s">
        <v>380</v>
      </c>
      <c r="D101" s="190" t="s">
        <v>242</v>
      </c>
      <c r="E101" s="192">
        <v>788</v>
      </c>
      <c r="F101" s="30">
        <v>1350</v>
      </c>
      <c r="G101" s="30">
        <f t="shared" si="1"/>
        <v>1063800</v>
      </c>
      <c r="H101" s="185" t="s">
        <v>381</v>
      </c>
      <c r="I101" s="188"/>
      <c r="J101" s="30"/>
      <c r="K101" s="30"/>
      <c r="L101" s="188"/>
      <c r="M101" s="198"/>
    </row>
    <row r="102" spans="1:15" ht="23.25" customHeight="1">
      <c r="A102" s="184"/>
      <c r="B102" s="185" t="s">
        <v>382</v>
      </c>
      <c r="C102" s="185" t="s">
        <v>380</v>
      </c>
      <c r="D102" s="190" t="s">
        <v>242</v>
      </c>
      <c r="E102" s="192">
        <v>57</v>
      </c>
      <c r="F102" s="30">
        <v>1350</v>
      </c>
      <c r="G102" s="30">
        <f t="shared" si="1"/>
        <v>76950</v>
      </c>
      <c r="H102" s="185" t="s">
        <v>381</v>
      </c>
      <c r="I102" s="188"/>
      <c r="J102" s="30"/>
      <c r="K102" s="30"/>
      <c r="L102" s="188"/>
      <c r="M102" s="198"/>
    </row>
    <row r="103" spans="1:15" ht="23.25" customHeight="1">
      <c r="A103" s="184"/>
      <c r="B103" s="185" t="s">
        <v>383</v>
      </c>
      <c r="C103" s="185" t="s">
        <v>384</v>
      </c>
      <c r="D103" s="190" t="s">
        <v>242</v>
      </c>
      <c r="E103" s="192">
        <v>788</v>
      </c>
      <c r="F103" s="30">
        <v>230</v>
      </c>
      <c r="G103" s="30">
        <f t="shared" si="1"/>
        <v>181240</v>
      </c>
      <c r="H103" s="185" t="s">
        <v>385</v>
      </c>
      <c r="I103" s="188"/>
      <c r="J103" s="30"/>
      <c r="K103" s="30"/>
      <c r="L103" s="188"/>
      <c r="M103" s="198"/>
    </row>
    <row r="104" spans="1:15" ht="23.25" customHeight="1">
      <c r="A104" s="184"/>
      <c r="B104" s="185" t="s">
        <v>386</v>
      </c>
      <c r="C104" s="185">
        <v>0</v>
      </c>
      <c r="D104" s="190" t="s">
        <v>387</v>
      </c>
      <c r="E104" s="192">
        <v>1</v>
      </c>
      <c r="F104" s="30">
        <v>72000</v>
      </c>
      <c r="G104" s="30">
        <f t="shared" si="1"/>
        <v>72000</v>
      </c>
      <c r="H104" s="185" t="s">
        <v>388</v>
      </c>
      <c r="I104" s="188"/>
      <c r="J104" s="30"/>
      <c r="K104" s="30"/>
      <c r="L104" s="188"/>
      <c r="M104" s="198"/>
    </row>
    <row r="105" spans="1:15" ht="23.25" customHeight="1">
      <c r="A105" s="184"/>
      <c r="B105" s="185"/>
      <c r="C105" s="185"/>
      <c r="D105" s="190"/>
      <c r="E105" s="192"/>
      <c r="F105" s="30"/>
      <c r="G105" s="30">
        <f t="shared" si="1"/>
        <v>0</v>
      </c>
      <c r="H105" s="185" t="s">
        <v>256</v>
      </c>
      <c r="I105" s="188"/>
      <c r="J105" s="30"/>
      <c r="K105" s="30"/>
      <c r="L105" s="188"/>
      <c r="M105" s="198"/>
    </row>
    <row r="106" spans="1:15" ht="23.25" customHeight="1">
      <c r="A106" s="184"/>
      <c r="B106" s="185"/>
      <c r="C106" s="185"/>
      <c r="D106" s="190"/>
      <c r="E106" s="192"/>
      <c r="F106" s="30"/>
      <c r="G106" s="30">
        <f t="shared" si="1"/>
        <v>0</v>
      </c>
      <c r="H106" s="185" t="s">
        <v>256</v>
      </c>
      <c r="I106" s="188"/>
      <c r="J106" s="30"/>
      <c r="K106" s="30"/>
      <c r="L106" s="188"/>
      <c r="M106" s="198"/>
    </row>
    <row r="107" spans="1:15" ht="23.25" customHeight="1">
      <c r="A107" s="184"/>
      <c r="B107" s="185"/>
      <c r="C107" s="185"/>
      <c r="D107" s="190"/>
      <c r="E107" s="192"/>
      <c r="F107" s="30"/>
      <c r="G107" s="30">
        <f t="shared" si="1"/>
        <v>0</v>
      </c>
      <c r="H107" s="185" t="s">
        <v>256</v>
      </c>
      <c r="I107" s="188"/>
      <c r="J107" s="30"/>
      <c r="K107" s="30"/>
      <c r="L107" s="188"/>
      <c r="M107" s="198"/>
    </row>
    <row r="108" spans="1:15" ht="23.25" customHeight="1">
      <c r="A108" s="184"/>
      <c r="B108" s="185"/>
      <c r="C108" s="185"/>
      <c r="D108" s="190"/>
      <c r="E108" s="192"/>
      <c r="F108" s="30"/>
      <c r="G108" s="30">
        <f t="shared" si="1"/>
        <v>0</v>
      </c>
      <c r="H108" s="185" t="s">
        <v>256</v>
      </c>
      <c r="I108" s="188"/>
      <c r="J108" s="30"/>
      <c r="K108" s="30"/>
      <c r="L108" s="188"/>
      <c r="M108" s="198"/>
    </row>
    <row r="109" spans="1:15" ht="23.25" customHeight="1">
      <c r="A109" s="184"/>
      <c r="B109" s="185"/>
      <c r="C109" s="185"/>
      <c r="D109" s="190"/>
      <c r="E109" s="192"/>
      <c r="F109" s="30"/>
      <c r="G109" s="30">
        <f t="shared" si="1"/>
        <v>0</v>
      </c>
      <c r="H109" s="185" t="s">
        <v>256</v>
      </c>
      <c r="I109" s="188"/>
      <c r="J109" s="30"/>
      <c r="K109" s="30"/>
      <c r="L109" s="188"/>
      <c r="M109" s="198"/>
    </row>
    <row r="110" spans="1:15" ht="23.25" customHeight="1">
      <c r="A110" s="184"/>
      <c r="B110" s="185"/>
      <c r="C110" s="185"/>
      <c r="D110" s="190"/>
      <c r="E110" s="192"/>
      <c r="F110" s="30"/>
      <c r="G110" s="30">
        <f t="shared" si="1"/>
        <v>0</v>
      </c>
      <c r="H110" s="185" t="s">
        <v>256</v>
      </c>
      <c r="I110" s="188"/>
      <c r="J110" s="30"/>
      <c r="K110" s="30"/>
      <c r="L110" s="188"/>
      <c r="M110" s="198"/>
    </row>
    <row r="111" spans="1:15" ht="23.25" customHeight="1">
      <c r="A111" s="184"/>
      <c r="B111" s="185" t="s">
        <v>254</v>
      </c>
      <c r="C111" s="185" t="s">
        <v>258</v>
      </c>
      <c r="D111" s="190"/>
      <c r="E111" s="192"/>
      <c r="F111" s="30"/>
      <c r="G111" s="30">
        <f>SUM(G93:G110)</f>
        <v>7933520</v>
      </c>
      <c r="H111" s="185" t="s">
        <v>256</v>
      </c>
      <c r="I111" s="188"/>
      <c r="J111" s="30"/>
      <c r="K111" s="30"/>
      <c r="L111" s="188"/>
      <c r="M111" s="198"/>
      <c r="O111" s="2">
        <f>G111</f>
        <v>7933520</v>
      </c>
    </row>
    <row r="112" spans="1:15" ht="23.25" customHeight="1">
      <c r="A112" s="184"/>
      <c r="B112" s="185"/>
      <c r="C112" s="185"/>
      <c r="D112" s="190"/>
      <c r="E112" s="192"/>
      <c r="F112" s="30"/>
      <c r="G112" s="30"/>
      <c r="H112" s="185" t="s">
        <v>256</v>
      </c>
      <c r="I112" s="188"/>
      <c r="J112" s="30"/>
      <c r="K112" s="30"/>
      <c r="L112" s="188"/>
      <c r="M112" s="198"/>
    </row>
    <row r="113" spans="1:13" ht="23.25" customHeight="1">
      <c r="A113" s="184">
        <v>3</v>
      </c>
      <c r="B113" s="185" t="s">
        <v>389</v>
      </c>
      <c r="C113" s="185"/>
      <c r="D113" s="190"/>
      <c r="E113" s="192"/>
      <c r="F113" s="30"/>
      <c r="G113" s="30"/>
      <c r="H113" s="185" t="s">
        <v>256</v>
      </c>
      <c r="I113" s="188"/>
      <c r="J113" s="30"/>
      <c r="K113" s="30"/>
      <c r="L113" s="188"/>
      <c r="M113" s="198"/>
    </row>
    <row r="114" spans="1:13" ht="23.25" customHeight="1">
      <c r="A114" s="184"/>
      <c r="B114" s="185">
        <v>0</v>
      </c>
      <c r="C114" s="185"/>
      <c r="D114" s="190"/>
      <c r="E114" s="192"/>
      <c r="F114" s="30"/>
      <c r="G114" s="30"/>
      <c r="H114" s="185" t="s">
        <v>256</v>
      </c>
      <c r="I114" s="188"/>
      <c r="J114" s="30"/>
      <c r="K114" s="30"/>
      <c r="L114" s="188"/>
      <c r="M114" s="198"/>
    </row>
    <row r="115" spans="1:13" ht="23.25" customHeight="1">
      <c r="A115" s="184"/>
      <c r="B115" s="185" t="s">
        <v>390</v>
      </c>
      <c r="C115" s="189" t="s">
        <v>391</v>
      </c>
      <c r="D115" s="190" t="s">
        <v>392</v>
      </c>
      <c r="E115" s="192">
        <v>7</v>
      </c>
      <c r="F115" s="30">
        <v>763000</v>
      </c>
      <c r="G115" s="30">
        <f t="shared" ref="G115:G201" si="2">ROUND(E115*F115,0)</f>
        <v>5341000</v>
      </c>
      <c r="H115" s="185" t="s">
        <v>233</v>
      </c>
      <c r="I115" s="188"/>
      <c r="J115" s="30"/>
      <c r="K115" s="30"/>
      <c r="L115" s="188"/>
      <c r="M115" s="198"/>
    </row>
    <row r="116" spans="1:13" ht="23.25" customHeight="1">
      <c r="A116" s="184"/>
      <c r="B116" s="185" t="s">
        <v>390</v>
      </c>
      <c r="C116" s="189" t="s">
        <v>393</v>
      </c>
      <c r="D116" s="190" t="s">
        <v>392</v>
      </c>
      <c r="E116" s="192">
        <v>29</v>
      </c>
      <c r="F116" s="30">
        <v>438000</v>
      </c>
      <c r="G116" s="30">
        <f t="shared" si="2"/>
        <v>12702000</v>
      </c>
      <c r="H116" s="185" t="s">
        <v>233</v>
      </c>
      <c r="I116" s="188"/>
      <c r="J116" s="30"/>
      <c r="K116" s="30"/>
      <c r="L116" s="188"/>
      <c r="M116" s="198"/>
    </row>
    <row r="117" spans="1:13" ht="23.25" customHeight="1">
      <c r="A117" s="184"/>
      <c r="B117" s="185" t="s">
        <v>390</v>
      </c>
      <c r="C117" s="189" t="s">
        <v>394</v>
      </c>
      <c r="D117" s="190" t="s">
        <v>392</v>
      </c>
      <c r="E117" s="192">
        <v>25</v>
      </c>
      <c r="F117" s="30">
        <v>334000</v>
      </c>
      <c r="G117" s="30">
        <f t="shared" si="2"/>
        <v>8350000</v>
      </c>
      <c r="H117" s="185" t="s">
        <v>233</v>
      </c>
      <c r="I117" s="188"/>
      <c r="J117" s="30"/>
      <c r="K117" s="30"/>
      <c r="L117" s="188"/>
      <c r="M117" s="198"/>
    </row>
    <row r="118" spans="1:13" ht="23.25" customHeight="1">
      <c r="A118" s="184"/>
      <c r="B118" s="185" t="s">
        <v>395</v>
      </c>
      <c r="C118" s="185">
        <v>0</v>
      </c>
      <c r="D118" s="190" t="s">
        <v>43</v>
      </c>
      <c r="E118" s="199">
        <v>1</v>
      </c>
      <c r="F118" s="30">
        <v>626000</v>
      </c>
      <c r="G118" s="30">
        <f t="shared" si="2"/>
        <v>626000</v>
      </c>
      <c r="H118" s="185" t="s">
        <v>233</v>
      </c>
      <c r="I118" s="188"/>
      <c r="J118" s="30"/>
      <c r="K118" s="30"/>
      <c r="L118" s="188"/>
      <c r="M118" s="198"/>
    </row>
    <row r="119" spans="1:13" ht="23.25" customHeight="1">
      <c r="A119" s="184"/>
      <c r="B119" s="185" t="s">
        <v>396</v>
      </c>
      <c r="C119" s="185" t="s">
        <v>397</v>
      </c>
      <c r="D119" s="190" t="s">
        <v>362</v>
      </c>
      <c r="E119" s="192">
        <v>545</v>
      </c>
      <c r="F119" s="30">
        <v>760</v>
      </c>
      <c r="G119" s="30">
        <f t="shared" si="2"/>
        <v>414200</v>
      </c>
      <c r="H119" s="185" t="s">
        <v>398</v>
      </c>
      <c r="I119" s="188"/>
      <c r="J119" s="30"/>
      <c r="K119" s="30"/>
      <c r="L119" s="188"/>
      <c r="M119" s="198"/>
    </row>
    <row r="120" spans="1:13" ht="23.25" customHeight="1">
      <c r="A120" s="184"/>
      <c r="B120" s="185" t="s">
        <v>399</v>
      </c>
      <c r="C120" s="185" t="s">
        <v>400</v>
      </c>
      <c r="D120" s="190" t="s">
        <v>362</v>
      </c>
      <c r="E120" s="192">
        <v>545</v>
      </c>
      <c r="F120" s="30">
        <v>360</v>
      </c>
      <c r="G120" s="30">
        <f t="shared" si="2"/>
        <v>196200</v>
      </c>
      <c r="H120" s="185" t="s">
        <v>401</v>
      </c>
      <c r="I120" s="188"/>
      <c r="J120" s="30"/>
      <c r="K120" s="30"/>
      <c r="L120" s="188"/>
      <c r="M120" s="198"/>
    </row>
    <row r="121" spans="1:13" ht="23.25" customHeight="1">
      <c r="A121" s="184"/>
      <c r="B121" s="185" t="s">
        <v>402</v>
      </c>
      <c r="C121" s="189">
        <v>0</v>
      </c>
      <c r="D121" s="190" t="s">
        <v>43</v>
      </c>
      <c r="E121" s="199">
        <v>1</v>
      </c>
      <c r="F121" s="30">
        <v>1480000</v>
      </c>
      <c r="G121" s="30">
        <f>ROUND(E121*F121,0)</f>
        <v>1480000</v>
      </c>
      <c r="H121" s="185" t="s">
        <v>233</v>
      </c>
      <c r="I121" s="188"/>
      <c r="J121" s="30"/>
      <c r="K121" s="30"/>
      <c r="L121" s="188"/>
      <c r="M121" s="198"/>
    </row>
    <row r="122" spans="1:13" ht="23.25" customHeight="1">
      <c r="A122" s="184"/>
      <c r="B122" s="185" t="s">
        <v>403</v>
      </c>
      <c r="C122" s="185">
        <v>0</v>
      </c>
      <c r="D122" s="190" t="s">
        <v>43</v>
      </c>
      <c r="E122" s="199">
        <v>1</v>
      </c>
      <c r="F122" s="30">
        <v>2420000</v>
      </c>
      <c r="G122" s="30">
        <f t="shared" si="2"/>
        <v>2420000</v>
      </c>
      <c r="H122" s="185" t="s">
        <v>233</v>
      </c>
      <c r="I122" s="188"/>
      <c r="J122" s="30"/>
      <c r="K122" s="30"/>
      <c r="L122" s="188"/>
      <c r="M122" s="198"/>
    </row>
    <row r="123" spans="1:13" ht="23.25" customHeight="1">
      <c r="A123" s="184"/>
      <c r="B123" s="185" t="s">
        <v>404</v>
      </c>
      <c r="C123" s="185" t="s">
        <v>405</v>
      </c>
      <c r="D123" s="190" t="s">
        <v>43</v>
      </c>
      <c r="E123" s="199">
        <v>1</v>
      </c>
      <c r="F123" s="30">
        <v>41000000</v>
      </c>
      <c r="G123" s="30">
        <f>ROUND(E123*F123,0)</f>
        <v>41000000</v>
      </c>
      <c r="H123" s="185" t="s">
        <v>233</v>
      </c>
      <c r="I123" s="188"/>
      <c r="J123" s="30"/>
      <c r="K123" s="30"/>
      <c r="L123" s="188"/>
      <c r="M123" s="198"/>
    </row>
    <row r="124" spans="1:13" ht="23.25" customHeight="1">
      <c r="A124" s="184"/>
      <c r="B124" s="185"/>
      <c r="C124" s="185"/>
      <c r="D124" s="190"/>
      <c r="E124" s="192"/>
      <c r="F124" s="30"/>
      <c r="G124" s="30">
        <f>ROUND(E124*F124,0)</f>
        <v>0</v>
      </c>
      <c r="H124" s="185" t="s">
        <v>256</v>
      </c>
      <c r="I124" s="188"/>
      <c r="J124" s="30"/>
      <c r="K124" s="30"/>
      <c r="L124" s="188"/>
      <c r="M124" s="198"/>
    </row>
    <row r="125" spans="1:13" ht="23.25" customHeight="1">
      <c r="A125" s="184"/>
      <c r="B125" s="185"/>
      <c r="C125" s="185"/>
      <c r="D125" s="190"/>
      <c r="E125" s="192"/>
      <c r="F125" s="30"/>
      <c r="G125" s="30">
        <f t="shared" si="2"/>
        <v>0</v>
      </c>
      <c r="H125" s="185" t="s">
        <v>256</v>
      </c>
      <c r="I125" s="188"/>
      <c r="J125" s="30"/>
      <c r="K125" s="30"/>
      <c r="L125" s="188"/>
      <c r="M125" s="198"/>
    </row>
    <row r="126" spans="1:13" ht="23.25" customHeight="1">
      <c r="A126" s="184"/>
      <c r="B126" s="185"/>
      <c r="C126" s="185"/>
      <c r="D126" s="190"/>
      <c r="E126" s="192"/>
      <c r="F126" s="30"/>
      <c r="G126" s="30">
        <f t="shared" si="2"/>
        <v>0</v>
      </c>
      <c r="H126" s="185" t="s">
        <v>256</v>
      </c>
      <c r="I126" s="188"/>
      <c r="J126" s="30"/>
      <c r="K126" s="30"/>
      <c r="L126" s="188"/>
      <c r="M126" s="198"/>
    </row>
    <row r="127" spans="1:13" ht="23.25" customHeight="1">
      <c r="A127" s="184"/>
      <c r="B127" s="185"/>
      <c r="C127" s="185"/>
      <c r="D127" s="190"/>
      <c r="E127" s="192"/>
      <c r="F127" s="30"/>
      <c r="G127" s="30">
        <f t="shared" si="2"/>
        <v>0</v>
      </c>
      <c r="H127" s="185" t="s">
        <v>256</v>
      </c>
      <c r="I127" s="188"/>
      <c r="J127" s="30"/>
      <c r="K127" s="30"/>
      <c r="L127" s="188"/>
      <c r="M127" s="198"/>
    </row>
    <row r="128" spans="1:13" ht="23.25" customHeight="1">
      <c r="A128" s="184"/>
      <c r="B128" s="185"/>
      <c r="C128" s="185"/>
      <c r="D128" s="190"/>
      <c r="E128" s="192"/>
      <c r="F128" s="30"/>
      <c r="G128" s="30">
        <f t="shared" si="2"/>
        <v>0</v>
      </c>
      <c r="H128" s="185" t="s">
        <v>256</v>
      </c>
      <c r="I128" s="188"/>
      <c r="J128" s="30"/>
      <c r="K128" s="30"/>
      <c r="L128" s="188"/>
      <c r="M128" s="198"/>
    </row>
    <row r="129" spans="1:19" ht="23.25" customHeight="1">
      <c r="A129" s="184"/>
      <c r="B129" s="185"/>
      <c r="C129" s="185"/>
      <c r="D129" s="190"/>
      <c r="E129" s="192"/>
      <c r="F129" s="30"/>
      <c r="G129" s="30">
        <f t="shared" si="2"/>
        <v>0</v>
      </c>
      <c r="H129" s="185" t="s">
        <v>256</v>
      </c>
      <c r="I129" s="188"/>
      <c r="J129" s="30"/>
      <c r="K129" s="30"/>
      <c r="L129" s="188"/>
      <c r="M129" s="198"/>
    </row>
    <row r="130" spans="1:19" ht="23.25" customHeight="1">
      <c r="A130" s="184"/>
      <c r="B130" s="185"/>
      <c r="C130" s="185"/>
      <c r="D130" s="190"/>
      <c r="E130" s="192"/>
      <c r="F130" s="30"/>
      <c r="G130" s="30">
        <f t="shared" si="2"/>
        <v>0</v>
      </c>
      <c r="H130" s="185" t="s">
        <v>256</v>
      </c>
      <c r="I130" s="188"/>
      <c r="J130" s="30"/>
      <c r="K130" s="30"/>
      <c r="L130" s="188"/>
      <c r="M130" s="198"/>
    </row>
    <row r="131" spans="1:19" ht="23.25" customHeight="1">
      <c r="A131" s="184"/>
      <c r="B131" s="185"/>
      <c r="C131" s="185"/>
      <c r="D131" s="190"/>
      <c r="E131" s="192"/>
      <c r="F131" s="30"/>
      <c r="G131" s="30">
        <f t="shared" si="2"/>
        <v>0</v>
      </c>
      <c r="H131" s="185" t="s">
        <v>256</v>
      </c>
      <c r="I131" s="188"/>
      <c r="J131" s="30"/>
      <c r="K131" s="30"/>
      <c r="L131" s="188"/>
      <c r="M131" s="198"/>
    </row>
    <row r="132" spans="1:19" ht="23.25" customHeight="1">
      <c r="A132" s="184"/>
      <c r="B132" s="185"/>
      <c r="C132" s="185"/>
      <c r="D132" s="190"/>
      <c r="E132" s="192"/>
      <c r="F132" s="30"/>
      <c r="G132" s="30">
        <f t="shared" si="2"/>
        <v>0</v>
      </c>
      <c r="H132" s="185" t="s">
        <v>256</v>
      </c>
      <c r="I132" s="188"/>
      <c r="J132" s="30"/>
      <c r="K132" s="30"/>
      <c r="L132" s="188"/>
      <c r="M132" s="198"/>
    </row>
    <row r="133" spans="1:19" ht="23.25" customHeight="1">
      <c r="A133" s="184"/>
      <c r="B133" s="185" t="s">
        <v>254</v>
      </c>
      <c r="C133" s="185" t="s">
        <v>258</v>
      </c>
      <c r="D133" s="190"/>
      <c r="E133" s="192"/>
      <c r="F133" s="30"/>
      <c r="G133" s="30">
        <f>SUM(G115:G132)</f>
        <v>72529400</v>
      </c>
      <c r="H133" s="185" t="s">
        <v>256</v>
      </c>
      <c r="I133" s="188"/>
      <c r="J133" s="30"/>
      <c r="K133" s="30"/>
      <c r="L133" s="188"/>
      <c r="M133" s="198"/>
      <c r="O133" s="2">
        <f>G133</f>
        <v>72529400</v>
      </c>
    </row>
    <row r="134" spans="1:19" ht="23.25" customHeight="1">
      <c r="A134" s="184"/>
      <c r="B134" s="185"/>
      <c r="C134" s="185"/>
      <c r="D134" s="190"/>
      <c r="E134" s="192"/>
      <c r="F134" s="30"/>
      <c r="G134" s="30"/>
      <c r="H134" s="185"/>
      <c r="I134" s="188"/>
      <c r="J134" s="30"/>
      <c r="K134" s="30"/>
      <c r="L134" s="188"/>
      <c r="M134" s="198"/>
    </row>
    <row r="135" spans="1:19" ht="23.25" customHeight="1">
      <c r="A135" s="184">
        <v>4</v>
      </c>
      <c r="B135" s="185" t="s">
        <v>261</v>
      </c>
      <c r="C135" s="185"/>
      <c r="D135" s="190"/>
      <c r="E135" s="192"/>
      <c r="F135" s="30"/>
      <c r="G135" s="30"/>
      <c r="H135" s="185"/>
      <c r="I135" s="188"/>
      <c r="J135" s="30"/>
      <c r="K135" s="30"/>
      <c r="L135" s="188"/>
      <c r="M135" s="198"/>
    </row>
    <row r="136" spans="1:19" ht="23.25" customHeight="1">
      <c r="A136" s="184"/>
      <c r="B136" s="185"/>
      <c r="C136" s="185"/>
      <c r="D136" s="190"/>
      <c r="E136" s="192"/>
      <c r="F136" s="30"/>
      <c r="G136" s="30"/>
      <c r="H136" s="185"/>
      <c r="I136" s="188"/>
      <c r="J136" s="30"/>
      <c r="K136" s="30"/>
      <c r="L136" s="188"/>
      <c r="M136" s="198"/>
    </row>
    <row r="137" spans="1:19" ht="23.25" customHeight="1">
      <c r="A137" s="184"/>
      <c r="B137" s="185" t="s">
        <v>406</v>
      </c>
      <c r="C137" s="185" t="s">
        <v>407</v>
      </c>
      <c r="D137" s="190" t="s">
        <v>408</v>
      </c>
      <c r="E137" s="192">
        <v>90.1</v>
      </c>
      <c r="F137" s="30">
        <v>119000</v>
      </c>
      <c r="G137" s="30">
        <f t="shared" si="2"/>
        <v>10721900</v>
      </c>
      <c r="H137" s="185" t="s">
        <v>409</v>
      </c>
      <c r="I137" s="188"/>
      <c r="J137" s="30"/>
      <c r="K137" s="30"/>
      <c r="L137" s="188"/>
      <c r="M137" s="198"/>
    </row>
    <row r="138" spans="1:19" ht="23.25" customHeight="1">
      <c r="A138" s="184"/>
      <c r="B138" s="185" t="s">
        <v>406</v>
      </c>
      <c r="C138" s="185" t="s">
        <v>410</v>
      </c>
      <c r="D138" s="190" t="s">
        <v>408</v>
      </c>
      <c r="E138" s="192">
        <v>174</v>
      </c>
      <c r="F138" s="30">
        <v>117000</v>
      </c>
      <c r="G138" s="30">
        <f t="shared" si="2"/>
        <v>20358000</v>
      </c>
      <c r="H138" s="185" t="s">
        <v>409</v>
      </c>
      <c r="I138" s="188"/>
      <c r="J138" s="30"/>
      <c r="K138" s="30"/>
      <c r="L138" s="188"/>
      <c r="M138" s="198"/>
    </row>
    <row r="139" spans="1:19" ht="23.25" customHeight="1">
      <c r="A139" s="184"/>
      <c r="B139" s="185" t="s">
        <v>406</v>
      </c>
      <c r="C139" s="185" t="s">
        <v>411</v>
      </c>
      <c r="D139" s="190" t="s">
        <v>408</v>
      </c>
      <c r="E139" s="192">
        <v>11.4</v>
      </c>
      <c r="F139" s="30">
        <v>115000</v>
      </c>
      <c r="G139" s="30">
        <f t="shared" si="2"/>
        <v>1311000</v>
      </c>
      <c r="H139" s="185" t="s">
        <v>409</v>
      </c>
      <c r="I139" s="188"/>
      <c r="J139" s="30"/>
      <c r="K139" s="30"/>
      <c r="L139" s="188"/>
      <c r="M139" s="198"/>
    </row>
    <row r="140" spans="1:19" ht="23.25" customHeight="1">
      <c r="A140" s="184"/>
      <c r="B140" s="185" t="s">
        <v>406</v>
      </c>
      <c r="C140" s="185" t="s">
        <v>412</v>
      </c>
      <c r="D140" s="190" t="s">
        <v>408</v>
      </c>
      <c r="E140" s="192">
        <v>1.2</v>
      </c>
      <c r="F140" s="30">
        <v>120000</v>
      </c>
      <c r="G140" s="30">
        <f t="shared" si="2"/>
        <v>144000</v>
      </c>
      <c r="H140" s="185" t="s">
        <v>409</v>
      </c>
      <c r="I140" s="188"/>
      <c r="J140" s="30"/>
      <c r="K140" s="30"/>
      <c r="L140" s="188"/>
      <c r="M140" s="198"/>
    </row>
    <row r="141" spans="1:19" ht="23.25" customHeight="1">
      <c r="A141" s="184"/>
      <c r="B141" s="185" t="s">
        <v>406</v>
      </c>
      <c r="C141" s="185" t="s">
        <v>413</v>
      </c>
      <c r="D141" s="190" t="s">
        <v>408</v>
      </c>
      <c r="E141" s="192">
        <v>25.6</v>
      </c>
      <c r="F141" s="30">
        <v>120000</v>
      </c>
      <c r="G141" s="30">
        <f t="shared" si="2"/>
        <v>3072000</v>
      </c>
      <c r="H141" s="185" t="s">
        <v>409</v>
      </c>
      <c r="I141" s="188"/>
      <c r="J141" s="30"/>
      <c r="K141" s="30"/>
      <c r="L141" s="188"/>
      <c r="M141" s="198"/>
      <c r="Q141" s="3"/>
    </row>
    <row r="142" spans="1:19" ht="23.25" customHeight="1">
      <c r="A142" s="184"/>
      <c r="B142" s="185" t="s">
        <v>406</v>
      </c>
      <c r="C142" s="185" t="s">
        <v>414</v>
      </c>
      <c r="D142" s="190" t="s">
        <v>408</v>
      </c>
      <c r="E142" s="192">
        <v>152</v>
      </c>
      <c r="F142" s="30">
        <v>120000</v>
      </c>
      <c r="G142" s="30">
        <f t="shared" si="2"/>
        <v>18240000</v>
      </c>
      <c r="H142" s="185" t="s">
        <v>409</v>
      </c>
      <c r="I142" s="188"/>
      <c r="J142" s="30"/>
      <c r="K142" s="30"/>
      <c r="L142" s="188"/>
      <c r="M142" s="198"/>
    </row>
    <row r="143" spans="1:19" ht="23.25" customHeight="1">
      <c r="A143" s="184"/>
      <c r="B143" s="185" t="s">
        <v>415</v>
      </c>
      <c r="C143" s="185" t="s">
        <v>416</v>
      </c>
      <c r="D143" s="190" t="s">
        <v>408</v>
      </c>
      <c r="E143" s="192">
        <v>2.4</v>
      </c>
      <c r="F143" s="30">
        <v>160000</v>
      </c>
      <c r="G143" s="30">
        <f t="shared" si="2"/>
        <v>384000</v>
      </c>
      <c r="H143" s="185" t="s">
        <v>233</v>
      </c>
      <c r="I143" s="188"/>
      <c r="J143" s="30"/>
      <c r="K143" s="30"/>
      <c r="L143" s="188"/>
      <c r="M143" s="198"/>
    </row>
    <row r="144" spans="1:19" ht="23.25" customHeight="1">
      <c r="A144" s="184"/>
      <c r="B144" s="185" t="s">
        <v>417</v>
      </c>
      <c r="C144" s="185" t="s">
        <v>418</v>
      </c>
      <c r="D144" s="190" t="s">
        <v>408</v>
      </c>
      <c r="E144" s="192">
        <v>-12.3</v>
      </c>
      <c r="F144" s="30">
        <v>43500</v>
      </c>
      <c r="G144" s="30">
        <f t="shared" si="2"/>
        <v>-535050</v>
      </c>
      <c r="H144" s="185" t="s">
        <v>419</v>
      </c>
      <c r="I144" s="188"/>
      <c r="J144" s="30"/>
      <c r="K144" s="30"/>
      <c r="L144" s="188"/>
      <c r="M144" s="198"/>
      <c r="Q144" s="3"/>
      <c r="R144" s="203"/>
      <c r="S144" s="203"/>
    </row>
    <row r="145" spans="1:19" ht="23.25" customHeight="1">
      <c r="A145" s="184"/>
      <c r="B145" s="185" t="s">
        <v>420</v>
      </c>
      <c r="C145" s="185" t="s">
        <v>421</v>
      </c>
      <c r="D145" s="190" t="s">
        <v>422</v>
      </c>
      <c r="E145" s="192">
        <v>437</v>
      </c>
      <c r="F145" s="30">
        <v>57000</v>
      </c>
      <c r="G145" s="30">
        <f t="shared" si="2"/>
        <v>24909000</v>
      </c>
      <c r="H145" s="185" t="s">
        <v>423</v>
      </c>
      <c r="I145" s="188"/>
      <c r="J145" s="30"/>
      <c r="K145" s="30"/>
      <c r="L145" s="188"/>
      <c r="M145" s="198"/>
      <c r="Q145" s="204"/>
      <c r="R145" s="204"/>
      <c r="S145" s="204"/>
    </row>
    <row r="146" spans="1:19" ht="23.25" customHeight="1">
      <c r="A146" s="184"/>
      <c r="B146" s="185" t="s">
        <v>420</v>
      </c>
      <c r="C146" s="185" t="s">
        <v>424</v>
      </c>
      <c r="D146" s="190" t="s">
        <v>422</v>
      </c>
      <c r="E146" s="192">
        <v>2.2999999999999998</v>
      </c>
      <c r="F146" s="30">
        <v>120000</v>
      </c>
      <c r="G146" s="30">
        <f t="shared" si="2"/>
        <v>276000</v>
      </c>
      <c r="H146" s="185" t="s">
        <v>233</v>
      </c>
      <c r="I146" s="188"/>
      <c r="J146" s="30"/>
      <c r="K146" s="30"/>
      <c r="L146" s="188"/>
      <c r="M146" s="198"/>
    </row>
    <row r="147" spans="1:19" ht="23.25" customHeight="1">
      <c r="A147" s="184"/>
      <c r="B147" s="185" t="s">
        <v>425</v>
      </c>
      <c r="C147" s="185" t="s">
        <v>426</v>
      </c>
      <c r="D147" s="190" t="s">
        <v>408</v>
      </c>
      <c r="E147" s="192">
        <v>439</v>
      </c>
      <c r="F147" s="30">
        <v>3500</v>
      </c>
      <c r="G147" s="30">
        <f t="shared" si="2"/>
        <v>1536500</v>
      </c>
      <c r="H147" s="185" t="s">
        <v>423</v>
      </c>
      <c r="I147" s="188"/>
      <c r="J147" s="30"/>
      <c r="K147" s="30"/>
      <c r="L147" s="188"/>
      <c r="M147" s="198"/>
      <c r="Q147" s="204"/>
      <c r="S147" s="204"/>
    </row>
    <row r="148" spans="1:19" ht="23.25" customHeight="1">
      <c r="A148" s="184"/>
      <c r="B148" s="185" t="s">
        <v>427</v>
      </c>
      <c r="C148" s="185" t="s">
        <v>428</v>
      </c>
      <c r="D148" s="190" t="s">
        <v>232</v>
      </c>
      <c r="E148" s="192">
        <v>12</v>
      </c>
      <c r="F148" s="30">
        <v>580</v>
      </c>
      <c r="G148" s="30">
        <f t="shared" si="2"/>
        <v>6960</v>
      </c>
      <c r="H148" s="185" t="s">
        <v>429</v>
      </c>
      <c r="I148" s="188"/>
      <c r="J148" s="30"/>
      <c r="K148" s="30"/>
      <c r="L148" s="188"/>
      <c r="M148" s="198"/>
    </row>
    <row r="149" spans="1:19" ht="23.25" customHeight="1">
      <c r="A149" s="184"/>
      <c r="B149" s="185" t="s">
        <v>427</v>
      </c>
      <c r="C149" s="185" t="s">
        <v>430</v>
      </c>
      <c r="D149" s="190" t="s">
        <v>232</v>
      </c>
      <c r="E149" s="192">
        <v>10</v>
      </c>
      <c r="F149" s="30">
        <v>600</v>
      </c>
      <c r="G149" s="30">
        <f t="shared" si="2"/>
        <v>6000</v>
      </c>
      <c r="H149" s="185" t="s">
        <v>429</v>
      </c>
      <c r="I149" s="188"/>
      <c r="J149" s="30"/>
      <c r="K149" s="30"/>
      <c r="L149" s="188"/>
      <c r="M149" s="198"/>
    </row>
    <row r="150" spans="1:19" ht="23.25" customHeight="1">
      <c r="A150" s="184"/>
      <c r="B150" s="185" t="s">
        <v>427</v>
      </c>
      <c r="C150" s="185" t="s">
        <v>431</v>
      </c>
      <c r="D150" s="190" t="s">
        <v>232</v>
      </c>
      <c r="E150" s="192">
        <v>778</v>
      </c>
      <c r="F150" s="30">
        <v>600</v>
      </c>
      <c r="G150" s="30">
        <f t="shared" si="2"/>
        <v>466800</v>
      </c>
      <c r="H150" s="185" t="s">
        <v>429</v>
      </c>
      <c r="I150" s="188"/>
      <c r="J150" s="30"/>
      <c r="K150" s="30"/>
      <c r="L150" s="188"/>
      <c r="M150" s="198"/>
    </row>
    <row r="151" spans="1:19" ht="23.25" customHeight="1">
      <c r="A151" s="184"/>
      <c r="B151" s="185" t="s">
        <v>427</v>
      </c>
      <c r="C151" s="185" t="s">
        <v>432</v>
      </c>
      <c r="D151" s="190" t="s">
        <v>232</v>
      </c>
      <c r="E151" s="192">
        <v>21</v>
      </c>
      <c r="F151" s="30">
        <v>620</v>
      </c>
      <c r="G151" s="30">
        <f t="shared" si="2"/>
        <v>13020</v>
      </c>
      <c r="H151" s="185" t="s">
        <v>429</v>
      </c>
      <c r="I151" s="188"/>
      <c r="J151" s="30"/>
      <c r="K151" s="30"/>
      <c r="L151" s="188"/>
      <c r="M151" s="198"/>
    </row>
    <row r="152" spans="1:19" ht="23.25" customHeight="1">
      <c r="A152" s="184"/>
      <c r="B152" s="185"/>
      <c r="C152" s="185"/>
      <c r="D152" s="190"/>
      <c r="E152" s="192"/>
      <c r="F152" s="30"/>
      <c r="G152" s="30"/>
      <c r="H152" s="185"/>
      <c r="I152" s="188"/>
      <c r="J152" s="30"/>
      <c r="K152" s="30"/>
      <c r="L152" s="188"/>
      <c r="M152" s="198"/>
    </row>
    <row r="153" spans="1:19" ht="23.25" customHeight="1">
      <c r="A153" s="184"/>
      <c r="B153" s="185"/>
      <c r="C153" s="185"/>
      <c r="D153" s="190"/>
      <c r="E153" s="192"/>
      <c r="F153" s="30"/>
      <c r="G153" s="30"/>
      <c r="H153" s="185"/>
      <c r="I153" s="188"/>
      <c r="J153" s="30"/>
      <c r="K153" s="30"/>
      <c r="L153" s="188"/>
      <c r="M153" s="198"/>
    </row>
    <row r="154" spans="1:19" ht="23.25" customHeight="1">
      <c r="A154" s="184"/>
      <c r="B154" s="185"/>
      <c r="C154" s="185"/>
      <c r="D154" s="190"/>
      <c r="E154" s="192"/>
      <c r="F154" s="30"/>
      <c r="G154" s="30"/>
      <c r="H154" s="185"/>
      <c r="I154" s="188"/>
      <c r="J154" s="30"/>
      <c r="K154" s="30"/>
      <c r="L154" s="188"/>
      <c r="M154" s="198"/>
    </row>
    <row r="155" spans="1:19" ht="23.25" customHeight="1">
      <c r="A155" s="184"/>
      <c r="B155" s="185"/>
      <c r="C155" s="185"/>
      <c r="D155" s="190"/>
      <c r="E155" s="192"/>
      <c r="F155" s="30"/>
      <c r="G155" s="30">
        <f t="shared" si="2"/>
        <v>0</v>
      </c>
      <c r="H155" s="185"/>
      <c r="I155" s="188"/>
      <c r="J155" s="30"/>
      <c r="K155" s="30"/>
      <c r="L155" s="188"/>
      <c r="M155" s="198"/>
    </row>
    <row r="156" spans="1:19" ht="23.25" customHeight="1">
      <c r="A156" s="184"/>
      <c r="B156" s="185"/>
      <c r="C156" s="185"/>
      <c r="D156" s="190"/>
      <c r="E156" s="192"/>
      <c r="F156" s="30"/>
      <c r="G156" s="30">
        <f t="shared" si="2"/>
        <v>0</v>
      </c>
      <c r="H156" s="185"/>
      <c r="I156" s="188"/>
      <c r="J156" s="30"/>
      <c r="K156" s="30"/>
      <c r="L156" s="188"/>
      <c r="M156" s="198"/>
    </row>
    <row r="157" spans="1:19" ht="23.25" customHeight="1">
      <c r="A157" s="184"/>
      <c r="B157" s="185" t="s">
        <v>427</v>
      </c>
      <c r="C157" s="185" t="s">
        <v>433</v>
      </c>
      <c r="D157" s="190" t="s">
        <v>232</v>
      </c>
      <c r="E157" s="192">
        <v>5269</v>
      </c>
      <c r="F157" s="30">
        <v>620</v>
      </c>
      <c r="G157" s="30">
        <f t="shared" si="2"/>
        <v>3266780</v>
      </c>
      <c r="H157" s="185" t="s">
        <v>429</v>
      </c>
      <c r="I157" s="188"/>
      <c r="J157" s="30"/>
      <c r="K157" s="30"/>
      <c r="L157" s="188"/>
      <c r="M157" s="198"/>
    </row>
    <row r="158" spans="1:19" ht="23.25" customHeight="1">
      <c r="A158" s="184"/>
      <c r="B158" s="185" t="s">
        <v>434</v>
      </c>
      <c r="C158" s="185" t="s">
        <v>435</v>
      </c>
      <c r="D158" s="190" t="s">
        <v>43</v>
      </c>
      <c r="E158" s="199">
        <v>1</v>
      </c>
      <c r="F158" s="30">
        <v>10900000</v>
      </c>
      <c r="G158" s="30">
        <f>ROUND(E158*F158,0)</f>
        <v>10900000</v>
      </c>
      <c r="H158" s="185" t="s">
        <v>233</v>
      </c>
      <c r="I158" s="188"/>
      <c r="J158" s="30"/>
      <c r="K158" s="30"/>
      <c r="L158" s="188"/>
      <c r="M158" s="198"/>
    </row>
    <row r="159" spans="1:19" ht="23.25" customHeight="1">
      <c r="A159" s="184"/>
      <c r="B159" s="185" t="s">
        <v>436</v>
      </c>
      <c r="C159" s="185" t="s">
        <v>435</v>
      </c>
      <c r="D159" s="190" t="s">
        <v>43</v>
      </c>
      <c r="E159" s="199">
        <v>1</v>
      </c>
      <c r="F159" s="30">
        <v>1260000</v>
      </c>
      <c r="G159" s="30">
        <f>ROUND(E159*F159,0)</f>
        <v>1260000</v>
      </c>
      <c r="H159" s="185" t="s">
        <v>437</v>
      </c>
      <c r="I159" s="188"/>
      <c r="J159" s="30"/>
      <c r="K159" s="30"/>
      <c r="L159" s="188"/>
      <c r="M159" s="198"/>
    </row>
    <row r="160" spans="1:19" ht="23.25" customHeight="1">
      <c r="A160" s="184"/>
      <c r="B160" s="185" t="s">
        <v>438</v>
      </c>
      <c r="C160" s="185" t="s">
        <v>439</v>
      </c>
      <c r="D160" s="190" t="s">
        <v>242</v>
      </c>
      <c r="E160" s="192">
        <v>28.6</v>
      </c>
      <c r="F160" s="30">
        <v>290</v>
      </c>
      <c r="G160" s="30">
        <f t="shared" si="2"/>
        <v>8294</v>
      </c>
      <c r="H160" s="185" t="s">
        <v>440</v>
      </c>
      <c r="I160" s="188"/>
      <c r="J160" s="30"/>
      <c r="K160" s="30"/>
      <c r="L160" s="188"/>
      <c r="M160" s="198"/>
    </row>
    <row r="161" spans="1:13" ht="23.25" customHeight="1">
      <c r="A161" s="184"/>
      <c r="B161" s="185"/>
      <c r="C161" s="185"/>
      <c r="D161" s="190"/>
      <c r="E161" s="192"/>
      <c r="F161" s="30"/>
      <c r="G161" s="30">
        <f t="shared" si="2"/>
        <v>0</v>
      </c>
      <c r="H161" s="185"/>
      <c r="I161" s="188"/>
      <c r="J161" s="30"/>
      <c r="K161" s="30"/>
      <c r="L161" s="188"/>
      <c r="M161" s="198"/>
    </row>
    <row r="162" spans="1:13" ht="23.25" customHeight="1">
      <c r="A162" s="184"/>
      <c r="B162" s="185"/>
      <c r="C162" s="185"/>
      <c r="D162" s="190"/>
      <c r="E162" s="192"/>
      <c r="F162" s="30"/>
      <c r="G162" s="30">
        <f t="shared" si="2"/>
        <v>0</v>
      </c>
      <c r="H162" s="185"/>
      <c r="I162" s="188"/>
      <c r="J162" s="30"/>
      <c r="K162" s="30"/>
      <c r="L162" s="188"/>
      <c r="M162" s="198"/>
    </row>
    <row r="163" spans="1:13" ht="23.25" customHeight="1">
      <c r="A163" s="184"/>
      <c r="B163" s="185"/>
      <c r="C163" s="185"/>
      <c r="D163" s="190"/>
      <c r="E163" s="192"/>
      <c r="F163" s="30"/>
      <c r="G163" s="30">
        <f t="shared" si="2"/>
        <v>0</v>
      </c>
      <c r="H163" s="185"/>
      <c r="I163" s="188"/>
      <c r="J163" s="30"/>
      <c r="K163" s="30"/>
      <c r="L163" s="188"/>
      <c r="M163" s="198"/>
    </row>
    <row r="164" spans="1:13" ht="23.25" customHeight="1">
      <c r="A164" s="184"/>
      <c r="B164" s="185"/>
      <c r="C164" s="185"/>
      <c r="D164" s="190"/>
      <c r="E164" s="192"/>
      <c r="F164" s="30"/>
      <c r="G164" s="30">
        <f t="shared" si="2"/>
        <v>0</v>
      </c>
      <c r="H164" s="185"/>
      <c r="I164" s="188"/>
      <c r="J164" s="30"/>
      <c r="K164" s="30"/>
      <c r="L164" s="188"/>
      <c r="M164" s="198"/>
    </row>
    <row r="165" spans="1:13" ht="23.25" customHeight="1">
      <c r="A165" s="184"/>
      <c r="B165" s="185"/>
      <c r="C165" s="185"/>
      <c r="D165" s="190"/>
      <c r="E165" s="192"/>
      <c r="F165" s="30"/>
      <c r="G165" s="30">
        <f t="shared" si="2"/>
        <v>0</v>
      </c>
      <c r="H165" s="185"/>
      <c r="I165" s="188"/>
      <c r="J165" s="30"/>
      <c r="K165" s="30"/>
      <c r="L165" s="188"/>
      <c r="M165" s="198"/>
    </row>
    <row r="166" spans="1:13" ht="23.25" customHeight="1">
      <c r="A166" s="184"/>
      <c r="B166" s="185"/>
      <c r="C166" s="185"/>
      <c r="D166" s="190"/>
      <c r="E166" s="192"/>
      <c r="F166" s="30"/>
      <c r="G166" s="30">
        <f t="shared" si="2"/>
        <v>0</v>
      </c>
      <c r="H166" s="185"/>
      <c r="I166" s="188"/>
      <c r="J166" s="30"/>
      <c r="K166" s="30"/>
      <c r="L166" s="188"/>
      <c r="M166" s="198"/>
    </row>
    <row r="167" spans="1:13" ht="23.25" customHeight="1">
      <c r="A167" s="184"/>
      <c r="B167" s="185"/>
      <c r="C167" s="185"/>
      <c r="D167" s="190"/>
      <c r="E167" s="192"/>
      <c r="F167" s="30"/>
      <c r="G167" s="30">
        <f t="shared" si="2"/>
        <v>0</v>
      </c>
      <c r="H167" s="185"/>
      <c r="I167" s="188"/>
      <c r="J167" s="30"/>
      <c r="K167" s="30"/>
      <c r="L167" s="188"/>
      <c r="M167" s="198"/>
    </row>
    <row r="168" spans="1:13" ht="23.25" customHeight="1">
      <c r="A168" s="184"/>
      <c r="B168" s="185"/>
      <c r="C168" s="185"/>
      <c r="D168" s="190"/>
      <c r="E168" s="192"/>
      <c r="F168" s="30"/>
      <c r="G168" s="30">
        <f t="shared" si="2"/>
        <v>0</v>
      </c>
      <c r="H168" s="185"/>
      <c r="I168" s="188"/>
      <c r="J168" s="30"/>
      <c r="K168" s="30"/>
      <c r="L168" s="188"/>
      <c r="M168" s="198"/>
    </row>
    <row r="169" spans="1:13" ht="23.25" customHeight="1">
      <c r="A169" s="184"/>
      <c r="B169" s="185"/>
      <c r="C169" s="185"/>
      <c r="D169" s="190"/>
      <c r="E169" s="192"/>
      <c r="F169" s="30"/>
      <c r="G169" s="30">
        <f t="shared" si="2"/>
        <v>0</v>
      </c>
      <c r="H169" s="185"/>
      <c r="I169" s="188"/>
      <c r="J169" s="30"/>
      <c r="K169" s="30"/>
      <c r="L169" s="188"/>
      <c r="M169" s="198"/>
    </row>
    <row r="170" spans="1:13" ht="23.25" customHeight="1">
      <c r="A170" s="184"/>
      <c r="B170" s="185"/>
      <c r="C170" s="185"/>
      <c r="D170" s="190"/>
      <c r="E170" s="192"/>
      <c r="F170" s="30"/>
      <c r="G170" s="30">
        <f t="shared" si="2"/>
        <v>0</v>
      </c>
      <c r="H170" s="185"/>
      <c r="I170" s="188"/>
      <c r="J170" s="30"/>
      <c r="K170" s="30"/>
      <c r="L170" s="188"/>
      <c r="M170" s="198"/>
    </row>
    <row r="171" spans="1:13" ht="23.25" customHeight="1">
      <c r="A171" s="184"/>
      <c r="B171" s="185"/>
      <c r="C171" s="185"/>
      <c r="D171" s="190"/>
      <c r="E171" s="192"/>
      <c r="F171" s="30"/>
      <c r="G171" s="30">
        <f t="shared" si="2"/>
        <v>0</v>
      </c>
      <c r="H171" s="185"/>
      <c r="I171" s="188"/>
      <c r="J171" s="30"/>
      <c r="K171" s="30"/>
      <c r="L171" s="188"/>
      <c r="M171" s="198"/>
    </row>
    <row r="172" spans="1:13" ht="23.25" customHeight="1">
      <c r="A172" s="184"/>
      <c r="B172" s="185"/>
      <c r="C172" s="185"/>
      <c r="D172" s="190"/>
      <c r="E172" s="192"/>
      <c r="F172" s="30"/>
      <c r="G172" s="30">
        <f t="shared" si="2"/>
        <v>0</v>
      </c>
      <c r="H172" s="185"/>
      <c r="I172" s="188"/>
      <c r="J172" s="30"/>
      <c r="K172" s="30"/>
      <c r="L172" s="188"/>
      <c r="M172" s="198"/>
    </row>
    <row r="173" spans="1:13" ht="23.25" customHeight="1">
      <c r="A173" s="184"/>
      <c r="B173" s="185"/>
      <c r="C173" s="185"/>
      <c r="D173" s="190"/>
      <c r="E173" s="192"/>
      <c r="F173" s="30"/>
      <c r="G173" s="30">
        <f t="shared" si="2"/>
        <v>0</v>
      </c>
      <c r="H173" s="185"/>
      <c r="I173" s="188"/>
      <c r="J173" s="30"/>
      <c r="K173" s="30"/>
      <c r="L173" s="188"/>
      <c r="M173" s="198"/>
    </row>
    <row r="174" spans="1:13" ht="23.25" customHeight="1">
      <c r="A174" s="184"/>
      <c r="B174" s="185"/>
      <c r="C174" s="185"/>
      <c r="D174" s="190"/>
      <c r="E174" s="192"/>
      <c r="F174" s="30"/>
      <c r="G174" s="30">
        <f t="shared" si="2"/>
        <v>0</v>
      </c>
      <c r="H174" s="185"/>
      <c r="I174" s="188"/>
      <c r="J174" s="30"/>
      <c r="K174" s="30"/>
      <c r="L174" s="188"/>
      <c r="M174" s="198"/>
    </row>
    <row r="175" spans="1:13" ht="23.25" customHeight="1">
      <c r="A175" s="184"/>
      <c r="B175" s="185"/>
      <c r="C175" s="185"/>
      <c r="D175" s="190"/>
      <c r="E175" s="192"/>
      <c r="F175" s="30"/>
      <c r="G175" s="30">
        <f t="shared" si="2"/>
        <v>0</v>
      </c>
      <c r="H175" s="185"/>
      <c r="I175" s="188"/>
      <c r="J175" s="30"/>
      <c r="K175" s="30"/>
      <c r="L175" s="188"/>
      <c r="M175" s="198"/>
    </row>
    <row r="176" spans="1:13" ht="23.25" customHeight="1">
      <c r="A176" s="184"/>
      <c r="B176" s="185"/>
      <c r="C176" s="185"/>
      <c r="D176" s="190"/>
      <c r="E176" s="192"/>
      <c r="F176" s="30"/>
      <c r="G176" s="30">
        <f t="shared" si="2"/>
        <v>0</v>
      </c>
      <c r="H176" s="185"/>
      <c r="I176" s="188"/>
      <c r="J176" s="30"/>
      <c r="K176" s="30"/>
      <c r="L176" s="188"/>
      <c r="M176" s="198"/>
    </row>
    <row r="177" spans="1:15" ht="23.25" customHeight="1">
      <c r="A177" s="184"/>
      <c r="B177" s="185" t="s">
        <v>254</v>
      </c>
      <c r="C177" s="185" t="s">
        <v>258</v>
      </c>
      <c r="D177" s="190"/>
      <c r="E177" s="192"/>
      <c r="F177" s="30" t="s">
        <v>256</v>
      </c>
      <c r="G177" s="30">
        <f>SUM(G137:G176)</f>
        <v>96345204</v>
      </c>
      <c r="H177" s="185" t="s">
        <v>256</v>
      </c>
      <c r="I177" s="188"/>
      <c r="J177" s="30"/>
      <c r="K177" s="30"/>
      <c r="L177" s="188"/>
      <c r="M177" s="198"/>
      <c r="O177" s="2">
        <f>G177</f>
        <v>96345204</v>
      </c>
    </row>
    <row r="178" spans="1:15" ht="23.25" customHeight="1">
      <c r="A178" s="184"/>
      <c r="B178" s="185"/>
      <c r="C178" s="185"/>
      <c r="D178" s="190"/>
      <c r="E178" s="192"/>
      <c r="F178" s="30" t="s">
        <v>256</v>
      </c>
      <c r="G178" s="30"/>
      <c r="H178" s="185" t="s">
        <v>256</v>
      </c>
      <c r="I178" s="188"/>
      <c r="J178" s="30"/>
      <c r="K178" s="30"/>
      <c r="L178" s="188"/>
      <c r="M178" s="198"/>
    </row>
    <row r="179" spans="1:15" ht="23.25" customHeight="1">
      <c r="A179" s="184">
        <v>5</v>
      </c>
      <c r="B179" s="185" t="s">
        <v>262</v>
      </c>
      <c r="C179" s="185"/>
      <c r="D179" s="190"/>
      <c r="E179" s="192"/>
      <c r="F179" s="30" t="s">
        <v>256</v>
      </c>
      <c r="G179" s="30"/>
      <c r="H179" s="185" t="s">
        <v>256</v>
      </c>
      <c r="I179" s="188"/>
      <c r="J179" s="30"/>
      <c r="K179" s="30"/>
      <c r="L179" s="188"/>
      <c r="M179" s="198"/>
    </row>
    <row r="180" spans="1:15" ht="23.25" customHeight="1">
      <c r="A180" s="184"/>
      <c r="B180" s="185"/>
      <c r="C180" s="185"/>
      <c r="D180" s="190"/>
      <c r="E180" s="192"/>
      <c r="F180" s="30" t="s">
        <v>256</v>
      </c>
      <c r="G180" s="30"/>
      <c r="H180" s="185" t="s">
        <v>256</v>
      </c>
      <c r="I180" s="188"/>
      <c r="J180" s="30"/>
      <c r="K180" s="30"/>
      <c r="L180" s="188"/>
      <c r="M180" s="198"/>
    </row>
    <row r="181" spans="1:15" ht="23.25" customHeight="1">
      <c r="A181" s="184"/>
      <c r="B181" s="185" t="s">
        <v>441</v>
      </c>
      <c r="C181" s="185" t="s">
        <v>442</v>
      </c>
      <c r="D181" s="190" t="s">
        <v>362</v>
      </c>
      <c r="E181" s="192">
        <v>109</v>
      </c>
      <c r="F181" s="30">
        <v>13600</v>
      </c>
      <c r="G181" s="30">
        <f t="shared" si="2"/>
        <v>1482400</v>
      </c>
      <c r="H181" s="185" t="s">
        <v>443</v>
      </c>
      <c r="I181" s="188"/>
      <c r="J181" s="30"/>
      <c r="K181" s="30"/>
      <c r="L181" s="188"/>
      <c r="M181" s="198"/>
    </row>
    <row r="182" spans="1:15" ht="23.25" customHeight="1">
      <c r="A182" s="184"/>
      <c r="B182" s="185" t="s">
        <v>444</v>
      </c>
      <c r="C182" s="185" t="s">
        <v>445</v>
      </c>
      <c r="D182" s="190" t="s">
        <v>362</v>
      </c>
      <c r="E182" s="192">
        <v>718</v>
      </c>
      <c r="F182" s="30">
        <v>14200</v>
      </c>
      <c r="G182" s="30">
        <f t="shared" si="2"/>
        <v>10195600</v>
      </c>
      <c r="H182" s="185" t="s">
        <v>443</v>
      </c>
      <c r="I182" s="188"/>
      <c r="J182" s="30"/>
      <c r="K182" s="30"/>
      <c r="L182" s="188"/>
      <c r="M182" s="198"/>
    </row>
    <row r="183" spans="1:15" ht="23.25" customHeight="1">
      <c r="A183" s="184"/>
      <c r="B183" s="185" t="s">
        <v>446</v>
      </c>
      <c r="C183" s="185" t="s">
        <v>447</v>
      </c>
      <c r="D183" s="190" t="s">
        <v>362</v>
      </c>
      <c r="E183" s="192">
        <v>738</v>
      </c>
      <c r="F183" s="30">
        <v>14200</v>
      </c>
      <c r="G183" s="30">
        <f t="shared" si="2"/>
        <v>10479600</v>
      </c>
      <c r="H183" s="185" t="s">
        <v>443</v>
      </c>
      <c r="I183" s="188"/>
      <c r="J183" s="30"/>
      <c r="K183" s="30"/>
      <c r="L183" s="188"/>
      <c r="M183" s="198"/>
    </row>
    <row r="184" spans="1:15" ht="23.25" customHeight="1">
      <c r="A184" s="184"/>
      <c r="B184" s="185" t="s">
        <v>446</v>
      </c>
      <c r="C184" s="185" t="s">
        <v>448</v>
      </c>
      <c r="D184" s="190" t="s">
        <v>362</v>
      </c>
      <c r="E184" s="192">
        <v>95.4</v>
      </c>
      <c r="F184" s="30">
        <v>14800</v>
      </c>
      <c r="G184" s="30">
        <f t="shared" si="2"/>
        <v>1411920</v>
      </c>
      <c r="H184" s="185" t="s">
        <v>443</v>
      </c>
      <c r="I184" s="188"/>
      <c r="J184" s="30"/>
      <c r="K184" s="30"/>
      <c r="L184" s="188"/>
      <c r="M184" s="198"/>
    </row>
    <row r="185" spans="1:15" ht="23.25" customHeight="1">
      <c r="A185" s="184"/>
      <c r="B185" s="185" t="s">
        <v>449</v>
      </c>
      <c r="C185" s="185" t="s">
        <v>447</v>
      </c>
      <c r="D185" s="190" t="s">
        <v>362</v>
      </c>
      <c r="E185" s="192">
        <v>524</v>
      </c>
      <c r="F185" s="30">
        <v>14200</v>
      </c>
      <c r="G185" s="30">
        <f t="shared" si="2"/>
        <v>7440800</v>
      </c>
      <c r="H185" s="185" t="s">
        <v>443</v>
      </c>
      <c r="I185" s="188"/>
      <c r="J185" s="30"/>
      <c r="K185" s="30"/>
      <c r="L185" s="188"/>
      <c r="M185" s="198"/>
    </row>
    <row r="186" spans="1:15" ht="23.25" customHeight="1">
      <c r="A186" s="184"/>
      <c r="B186" s="185" t="s">
        <v>449</v>
      </c>
      <c r="C186" s="185" t="s">
        <v>448</v>
      </c>
      <c r="D186" s="190" t="s">
        <v>362</v>
      </c>
      <c r="E186" s="192">
        <v>55.7</v>
      </c>
      <c r="F186" s="30">
        <v>14800</v>
      </c>
      <c r="G186" s="30">
        <f t="shared" si="2"/>
        <v>824360</v>
      </c>
      <c r="H186" s="185" t="s">
        <v>443</v>
      </c>
      <c r="I186" s="188"/>
      <c r="J186" s="30"/>
      <c r="K186" s="30"/>
      <c r="L186" s="188"/>
      <c r="M186" s="198"/>
    </row>
    <row r="187" spans="1:15" ht="23.25" customHeight="1">
      <c r="A187" s="184"/>
      <c r="B187" s="185" t="s">
        <v>450</v>
      </c>
      <c r="C187" s="185" t="s">
        <v>447</v>
      </c>
      <c r="D187" s="190" t="s">
        <v>362</v>
      </c>
      <c r="E187" s="192">
        <v>591</v>
      </c>
      <c r="F187" s="30">
        <v>14200</v>
      </c>
      <c r="G187" s="30">
        <f t="shared" si="2"/>
        <v>8392200</v>
      </c>
      <c r="H187" s="185" t="s">
        <v>443</v>
      </c>
      <c r="I187" s="188"/>
      <c r="J187" s="30"/>
      <c r="K187" s="30"/>
      <c r="L187" s="188"/>
      <c r="M187" s="198"/>
    </row>
    <row r="188" spans="1:15" ht="23.25" customHeight="1">
      <c r="A188" s="184"/>
      <c r="B188" s="185" t="s">
        <v>450</v>
      </c>
      <c r="C188" s="185" t="s">
        <v>448</v>
      </c>
      <c r="D188" s="190" t="s">
        <v>362</v>
      </c>
      <c r="E188" s="192">
        <v>57</v>
      </c>
      <c r="F188" s="30">
        <v>14800</v>
      </c>
      <c r="G188" s="30">
        <f t="shared" si="2"/>
        <v>843600</v>
      </c>
      <c r="H188" s="185" t="s">
        <v>443</v>
      </c>
      <c r="I188" s="188"/>
      <c r="J188" s="30"/>
      <c r="K188" s="30"/>
      <c r="L188" s="188"/>
      <c r="M188" s="198"/>
    </row>
    <row r="189" spans="1:15" ht="23.25" customHeight="1">
      <c r="A189" s="184"/>
      <c r="B189" s="185" t="s">
        <v>451</v>
      </c>
      <c r="C189" s="185" t="s">
        <v>447</v>
      </c>
      <c r="D189" s="190" t="s">
        <v>362</v>
      </c>
      <c r="E189" s="192">
        <v>23</v>
      </c>
      <c r="F189" s="30">
        <v>14200</v>
      </c>
      <c r="G189" s="30">
        <f t="shared" si="2"/>
        <v>326600</v>
      </c>
      <c r="H189" s="185" t="s">
        <v>443</v>
      </c>
      <c r="I189" s="188"/>
      <c r="J189" s="30"/>
      <c r="K189" s="30"/>
      <c r="L189" s="188"/>
      <c r="M189" s="198"/>
    </row>
    <row r="190" spans="1:15" ht="23.25" customHeight="1">
      <c r="A190" s="184"/>
      <c r="B190" s="185" t="s">
        <v>452</v>
      </c>
      <c r="C190" s="185" t="s">
        <v>447</v>
      </c>
      <c r="D190" s="190" t="s">
        <v>362</v>
      </c>
      <c r="E190" s="192">
        <v>275</v>
      </c>
      <c r="F190" s="30">
        <v>14200</v>
      </c>
      <c r="G190" s="30">
        <f t="shared" si="2"/>
        <v>3905000</v>
      </c>
      <c r="H190" s="185" t="s">
        <v>443</v>
      </c>
      <c r="I190" s="188"/>
      <c r="J190" s="30"/>
      <c r="K190" s="30"/>
      <c r="L190" s="188"/>
      <c r="M190" s="198"/>
    </row>
    <row r="191" spans="1:15" ht="23.25" customHeight="1">
      <c r="A191" s="184"/>
      <c r="B191" s="185" t="s">
        <v>453</v>
      </c>
      <c r="C191" s="185" t="s">
        <v>454</v>
      </c>
      <c r="D191" s="190" t="s">
        <v>362</v>
      </c>
      <c r="E191" s="192">
        <v>86.3</v>
      </c>
      <c r="F191" s="30">
        <v>13900</v>
      </c>
      <c r="G191" s="30">
        <f t="shared" si="2"/>
        <v>1199570</v>
      </c>
      <c r="H191" s="185" t="s">
        <v>443</v>
      </c>
      <c r="I191" s="188"/>
      <c r="J191" s="30"/>
      <c r="K191" s="30"/>
      <c r="L191" s="188"/>
      <c r="M191" s="198"/>
    </row>
    <row r="192" spans="1:15" ht="23.25" customHeight="1">
      <c r="A192" s="184"/>
      <c r="B192" s="185" t="s">
        <v>455</v>
      </c>
      <c r="C192" s="185" t="s">
        <v>454</v>
      </c>
      <c r="D192" s="190" t="s">
        <v>362</v>
      </c>
      <c r="E192" s="192">
        <v>8.5</v>
      </c>
      <c r="F192" s="30">
        <v>13900</v>
      </c>
      <c r="G192" s="30">
        <f t="shared" si="2"/>
        <v>118150</v>
      </c>
      <c r="H192" s="185" t="s">
        <v>443</v>
      </c>
      <c r="I192" s="188"/>
      <c r="J192" s="30"/>
      <c r="K192" s="30"/>
      <c r="L192" s="188"/>
      <c r="M192" s="198"/>
    </row>
    <row r="193" spans="1:13" ht="23.25" customHeight="1">
      <c r="A193" s="184"/>
      <c r="B193" s="185" t="s">
        <v>456</v>
      </c>
      <c r="C193" s="185" t="s">
        <v>454</v>
      </c>
      <c r="D193" s="190" t="s">
        <v>362</v>
      </c>
      <c r="E193" s="192">
        <v>7.9</v>
      </c>
      <c r="F193" s="30">
        <v>13900</v>
      </c>
      <c r="G193" s="30">
        <f t="shared" si="2"/>
        <v>109810</v>
      </c>
      <c r="H193" s="185" t="s">
        <v>443</v>
      </c>
      <c r="I193" s="188"/>
      <c r="J193" s="30"/>
      <c r="K193" s="30"/>
      <c r="L193" s="188"/>
      <c r="M193" s="198"/>
    </row>
    <row r="194" spans="1:13" ht="23.25" customHeight="1">
      <c r="A194" s="184"/>
      <c r="B194" s="185"/>
      <c r="C194" s="185"/>
      <c r="D194" s="190"/>
      <c r="E194" s="192"/>
      <c r="F194" s="30"/>
      <c r="G194" s="30">
        <f t="shared" si="2"/>
        <v>0</v>
      </c>
      <c r="H194" s="185" t="s">
        <v>256</v>
      </c>
      <c r="I194" s="188"/>
      <c r="J194" s="30"/>
      <c r="K194" s="30"/>
      <c r="L194" s="188"/>
      <c r="M194" s="198"/>
    </row>
    <row r="195" spans="1:13" ht="23.25" customHeight="1">
      <c r="A195" s="184"/>
      <c r="B195" s="185" t="s">
        <v>457</v>
      </c>
      <c r="C195" s="185" t="s">
        <v>458</v>
      </c>
      <c r="D195" s="190" t="s">
        <v>362</v>
      </c>
      <c r="E195" s="192">
        <v>1767</v>
      </c>
      <c r="F195" s="30">
        <v>200</v>
      </c>
      <c r="G195" s="30">
        <f t="shared" si="2"/>
        <v>353400</v>
      </c>
      <c r="H195" s="185" t="s">
        <v>459</v>
      </c>
      <c r="I195" s="188"/>
      <c r="J195" s="30"/>
      <c r="K195" s="30"/>
      <c r="L195" s="188"/>
      <c r="M195" s="198"/>
    </row>
    <row r="196" spans="1:13" ht="23.25" customHeight="1">
      <c r="A196" s="184"/>
      <c r="B196" s="185" t="s">
        <v>457</v>
      </c>
      <c r="C196" s="185" t="s">
        <v>460</v>
      </c>
      <c r="D196" s="190" t="s">
        <v>362</v>
      </c>
      <c r="E196" s="192">
        <v>1413</v>
      </c>
      <c r="F196" s="30">
        <v>400</v>
      </c>
      <c r="G196" s="30">
        <f t="shared" si="2"/>
        <v>565200</v>
      </c>
      <c r="H196" s="185" t="s">
        <v>459</v>
      </c>
      <c r="I196" s="188"/>
      <c r="J196" s="30"/>
      <c r="K196" s="30"/>
      <c r="L196" s="188"/>
      <c r="M196" s="198"/>
    </row>
    <row r="197" spans="1:13" ht="23.25" customHeight="1">
      <c r="A197" s="184"/>
      <c r="B197" s="185"/>
      <c r="C197" s="185"/>
      <c r="D197" s="190"/>
      <c r="E197" s="192"/>
      <c r="F197" s="30"/>
      <c r="G197" s="30">
        <f t="shared" si="2"/>
        <v>0</v>
      </c>
      <c r="H197" s="185" t="s">
        <v>256</v>
      </c>
      <c r="I197" s="188"/>
      <c r="J197" s="30"/>
      <c r="K197" s="30"/>
      <c r="L197" s="188"/>
      <c r="M197" s="198"/>
    </row>
    <row r="198" spans="1:13" ht="23.25" customHeight="1">
      <c r="A198" s="184"/>
      <c r="B198" s="185"/>
      <c r="C198" s="185"/>
      <c r="D198" s="190"/>
      <c r="E198" s="192"/>
      <c r="F198" s="30"/>
      <c r="G198" s="30">
        <f t="shared" si="2"/>
        <v>0</v>
      </c>
      <c r="H198" s="185"/>
      <c r="I198" s="188"/>
      <c r="J198" s="30"/>
      <c r="K198" s="30"/>
      <c r="L198" s="188"/>
      <c r="M198" s="198"/>
    </row>
    <row r="199" spans="1:13" ht="23.25" customHeight="1">
      <c r="A199" s="184"/>
      <c r="B199" s="185"/>
      <c r="C199" s="185"/>
      <c r="D199" s="190"/>
      <c r="E199" s="192"/>
      <c r="F199" s="30"/>
      <c r="G199" s="30">
        <f t="shared" si="2"/>
        <v>0</v>
      </c>
      <c r="H199" s="185"/>
      <c r="I199" s="188"/>
      <c r="J199" s="30"/>
      <c r="K199" s="30"/>
      <c r="L199" s="188"/>
      <c r="M199" s="198"/>
    </row>
    <row r="200" spans="1:13" ht="23.25" customHeight="1">
      <c r="A200" s="184"/>
      <c r="B200" s="185"/>
      <c r="C200" s="185"/>
      <c r="D200" s="190"/>
      <c r="E200" s="192"/>
      <c r="F200" s="30"/>
      <c r="G200" s="30">
        <f t="shared" si="2"/>
        <v>0</v>
      </c>
      <c r="H200" s="185"/>
      <c r="I200" s="188"/>
      <c r="J200" s="30"/>
      <c r="K200" s="30"/>
      <c r="L200" s="188"/>
      <c r="M200" s="198"/>
    </row>
    <row r="201" spans="1:13" ht="23.25" customHeight="1">
      <c r="A201" s="184"/>
      <c r="B201" s="185" t="s">
        <v>461</v>
      </c>
      <c r="C201" s="185" t="s">
        <v>462</v>
      </c>
      <c r="D201" s="190" t="s">
        <v>362</v>
      </c>
      <c r="E201" s="192">
        <v>109</v>
      </c>
      <c r="F201" s="30">
        <v>1990</v>
      </c>
      <c r="G201" s="30">
        <f t="shared" si="2"/>
        <v>216910</v>
      </c>
      <c r="H201" s="185" t="s">
        <v>463</v>
      </c>
      <c r="I201" s="188"/>
      <c r="J201" s="30"/>
      <c r="K201" s="30"/>
      <c r="L201" s="188"/>
      <c r="M201" s="198"/>
    </row>
    <row r="202" spans="1:13" ht="23.25" customHeight="1">
      <c r="A202" s="184"/>
      <c r="B202" s="185" t="s">
        <v>464</v>
      </c>
      <c r="C202" s="185" t="s">
        <v>465</v>
      </c>
      <c r="D202" s="190" t="s">
        <v>362</v>
      </c>
      <c r="E202" s="192">
        <v>109</v>
      </c>
      <c r="F202" s="30">
        <v>700</v>
      </c>
      <c r="G202" s="30">
        <f t="shared" ref="G202:G264" si="3">ROUND(E202*F202,0)</f>
        <v>76300</v>
      </c>
      <c r="H202" s="185" t="s">
        <v>466</v>
      </c>
      <c r="I202" s="188"/>
      <c r="J202" s="30"/>
      <c r="K202" s="30"/>
      <c r="L202" s="188"/>
      <c r="M202" s="198"/>
    </row>
    <row r="203" spans="1:13" ht="23.25" customHeight="1">
      <c r="A203" s="184"/>
      <c r="B203" s="185" t="s">
        <v>467</v>
      </c>
      <c r="C203" s="185" t="s">
        <v>465</v>
      </c>
      <c r="D203" s="190" t="s">
        <v>468</v>
      </c>
      <c r="E203" s="192">
        <v>1</v>
      </c>
      <c r="F203" s="30">
        <v>75000</v>
      </c>
      <c r="G203" s="30">
        <f t="shared" si="3"/>
        <v>75000</v>
      </c>
      <c r="H203" s="185" t="s">
        <v>466</v>
      </c>
      <c r="I203" s="188"/>
      <c r="J203" s="30"/>
      <c r="K203" s="30"/>
      <c r="L203" s="188"/>
      <c r="M203" s="198"/>
    </row>
    <row r="204" spans="1:13" ht="23.25" customHeight="1">
      <c r="A204" s="184"/>
      <c r="B204" s="185"/>
      <c r="C204" s="185"/>
      <c r="D204" s="190"/>
      <c r="E204" s="192"/>
      <c r="F204" s="30"/>
      <c r="G204" s="30">
        <f t="shared" si="3"/>
        <v>0</v>
      </c>
      <c r="H204" s="185" t="s">
        <v>256</v>
      </c>
      <c r="I204" s="188"/>
      <c r="J204" s="30"/>
      <c r="K204" s="30"/>
      <c r="L204" s="188"/>
      <c r="M204" s="198"/>
    </row>
    <row r="205" spans="1:13" ht="23.25" customHeight="1">
      <c r="A205" s="184"/>
      <c r="B205" s="185" t="s">
        <v>461</v>
      </c>
      <c r="C205" s="185" t="s">
        <v>469</v>
      </c>
      <c r="D205" s="190" t="s">
        <v>362</v>
      </c>
      <c r="E205" s="192">
        <v>718</v>
      </c>
      <c r="F205" s="30">
        <v>800</v>
      </c>
      <c r="G205" s="30">
        <f t="shared" si="3"/>
        <v>574400</v>
      </c>
      <c r="H205" s="185" t="s">
        <v>470</v>
      </c>
      <c r="I205" s="188"/>
      <c r="J205" s="30"/>
      <c r="K205" s="30"/>
      <c r="L205" s="188"/>
      <c r="M205" s="198"/>
    </row>
    <row r="206" spans="1:13" ht="23.25" customHeight="1">
      <c r="A206" s="184"/>
      <c r="B206" s="185" t="s">
        <v>464</v>
      </c>
      <c r="C206" s="185" t="s">
        <v>465</v>
      </c>
      <c r="D206" s="190" t="s">
        <v>362</v>
      </c>
      <c r="E206" s="192">
        <v>718</v>
      </c>
      <c r="F206" s="30">
        <v>700</v>
      </c>
      <c r="G206" s="30">
        <f t="shared" si="3"/>
        <v>502600</v>
      </c>
      <c r="H206" s="185" t="s">
        <v>466</v>
      </c>
      <c r="I206" s="188"/>
      <c r="J206" s="30"/>
      <c r="K206" s="30"/>
      <c r="L206" s="188"/>
      <c r="M206" s="198"/>
    </row>
    <row r="207" spans="1:13" ht="23.25" customHeight="1">
      <c r="A207" s="184"/>
      <c r="B207" s="185" t="s">
        <v>467</v>
      </c>
      <c r="C207" s="185" t="s">
        <v>465</v>
      </c>
      <c r="D207" s="190" t="s">
        <v>468</v>
      </c>
      <c r="E207" s="192">
        <v>4</v>
      </c>
      <c r="F207" s="30">
        <v>75000</v>
      </c>
      <c r="G207" s="30">
        <f t="shared" si="3"/>
        <v>300000</v>
      </c>
      <c r="H207" s="185" t="s">
        <v>466</v>
      </c>
      <c r="I207" s="188"/>
      <c r="J207" s="30"/>
      <c r="K207" s="30"/>
      <c r="L207" s="188"/>
      <c r="M207" s="198"/>
    </row>
    <row r="208" spans="1:13" ht="23.25" customHeight="1">
      <c r="A208" s="184"/>
      <c r="B208" s="185"/>
      <c r="C208" s="185"/>
      <c r="D208" s="190"/>
      <c r="E208" s="192"/>
      <c r="F208" s="30"/>
      <c r="G208" s="30">
        <f t="shared" si="3"/>
        <v>0</v>
      </c>
      <c r="H208" s="185" t="s">
        <v>256</v>
      </c>
      <c r="I208" s="188"/>
      <c r="J208" s="30"/>
      <c r="K208" s="30"/>
      <c r="L208" s="188"/>
      <c r="M208" s="198"/>
    </row>
    <row r="209" spans="1:13" ht="23.25" customHeight="1">
      <c r="A209" s="184"/>
      <c r="B209" s="185" t="s">
        <v>461</v>
      </c>
      <c r="C209" s="185" t="s">
        <v>471</v>
      </c>
      <c r="D209" s="190" t="s">
        <v>362</v>
      </c>
      <c r="E209" s="192">
        <v>738</v>
      </c>
      <c r="F209" s="30">
        <v>850</v>
      </c>
      <c r="G209" s="30">
        <f t="shared" si="3"/>
        <v>627300</v>
      </c>
      <c r="H209" s="185" t="s">
        <v>470</v>
      </c>
      <c r="I209" s="188"/>
      <c r="J209" s="30"/>
      <c r="K209" s="30"/>
      <c r="L209" s="188"/>
      <c r="M209" s="198"/>
    </row>
    <row r="210" spans="1:13" ht="23.25" customHeight="1">
      <c r="A210" s="184"/>
      <c r="B210" s="185" t="s">
        <v>464</v>
      </c>
      <c r="C210" s="185" t="s">
        <v>465</v>
      </c>
      <c r="D210" s="190" t="s">
        <v>362</v>
      </c>
      <c r="E210" s="192">
        <v>738</v>
      </c>
      <c r="F210" s="30">
        <v>700</v>
      </c>
      <c r="G210" s="30">
        <f t="shared" si="3"/>
        <v>516600</v>
      </c>
      <c r="H210" s="185" t="s">
        <v>466</v>
      </c>
      <c r="I210" s="188"/>
      <c r="J210" s="30"/>
      <c r="K210" s="30"/>
      <c r="L210" s="188"/>
      <c r="M210" s="198"/>
    </row>
    <row r="211" spans="1:13" ht="23.25" customHeight="1">
      <c r="A211" s="184"/>
      <c r="B211" s="185" t="s">
        <v>467</v>
      </c>
      <c r="C211" s="185" t="s">
        <v>465</v>
      </c>
      <c r="D211" s="190" t="s">
        <v>468</v>
      </c>
      <c r="E211" s="192">
        <v>4</v>
      </c>
      <c r="F211" s="30">
        <v>75000</v>
      </c>
      <c r="G211" s="30">
        <f t="shared" si="3"/>
        <v>300000</v>
      </c>
      <c r="H211" s="185" t="s">
        <v>466</v>
      </c>
      <c r="I211" s="188"/>
      <c r="J211" s="30"/>
      <c r="K211" s="30"/>
      <c r="L211" s="188"/>
      <c r="M211" s="198"/>
    </row>
    <row r="212" spans="1:13" ht="23.25" customHeight="1">
      <c r="A212" s="184"/>
      <c r="B212" s="185"/>
      <c r="C212" s="185"/>
      <c r="D212" s="190"/>
      <c r="E212" s="192"/>
      <c r="F212" s="30"/>
      <c r="G212" s="30">
        <f t="shared" si="3"/>
        <v>0</v>
      </c>
      <c r="H212" s="185" t="s">
        <v>256</v>
      </c>
      <c r="I212" s="188"/>
      <c r="J212" s="30"/>
      <c r="K212" s="30"/>
      <c r="L212" s="188"/>
      <c r="M212" s="198"/>
    </row>
    <row r="213" spans="1:13" ht="23.25" customHeight="1">
      <c r="A213" s="184"/>
      <c r="B213" s="185" t="s">
        <v>461</v>
      </c>
      <c r="C213" s="185" t="s">
        <v>472</v>
      </c>
      <c r="D213" s="190" t="s">
        <v>362</v>
      </c>
      <c r="E213" s="192">
        <v>95.4</v>
      </c>
      <c r="F213" s="30">
        <v>850</v>
      </c>
      <c r="G213" s="30">
        <f t="shared" si="3"/>
        <v>81090</v>
      </c>
      <c r="H213" s="185" t="s">
        <v>470</v>
      </c>
      <c r="I213" s="188"/>
      <c r="J213" s="30"/>
      <c r="K213" s="30"/>
      <c r="L213" s="188"/>
      <c r="M213" s="198"/>
    </row>
    <row r="214" spans="1:13" ht="23.25" customHeight="1">
      <c r="A214" s="184"/>
      <c r="B214" s="185" t="s">
        <v>464</v>
      </c>
      <c r="C214" s="185" t="s">
        <v>465</v>
      </c>
      <c r="D214" s="190" t="s">
        <v>362</v>
      </c>
      <c r="E214" s="192">
        <v>95.4</v>
      </c>
      <c r="F214" s="30">
        <v>700</v>
      </c>
      <c r="G214" s="30">
        <f t="shared" si="3"/>
        <v>66780</v>
      </c>
      <c r="H214" s="185" t="s">
        <v>466</v>
      </c>
      <c r="I214" s="188"/>
      <c r="J214" s="30"/>
      <c r="K214" s="30"/>
      <c r="L214" s="188"/>
      <c r="M214" s="198"/>
    </row>
    <row r="215" spans="1:13" ht="23.25" customHeight="1">
      <c r="A215" s="184"/>
      <c r="B215" s="185" t="s">
        <v>467</v>
      </c>
      <c r="C215" s="185" t="s">
        <v>465</v>
      </c>
      <c r="D215" s="190" t="s">
        <v>468</v>
      </c>
      <c r="E215" s="192">
        <v>1</v>
      </c>
      <c r="F215" s="30">
        <v>75000</v>
      </c>
      <c r="G215" s="30">
        <f t="shared" si="3"/>
        <v>75000</v>
      </c>
      <c r="H215" s="185" t="s">
        <v>466</v>
      </c>
      <c r="I215" s="188"/>
      <c r="J215" s="30"/>
      <c r="K215" s="30"/>
      <c r="L215" s="188"/>
      <c r="M215" s="198"/>
    </row>
    <row r="216" spans="1:13" ht="23.25" customHeight="1">
      <c r="A216" s="184"/>
      <c r="B216" s="185"/>
      <c r="C216" s="185"/>
      <c r="D216" s="190"/>
      <c r="E216" s="192"/>
      <c r="F216" s="30"/>
      <c r="G216" s="30">
        <f t="shared" si="3"/>
        <v>0</v>
      </c>
      <c r="H216" s="185" t="s">
        <v>256</v>
      </c>
      <c r="I216" s="188"/>
      <c r="J216" s="30"/>
      <c r="K216" s="30"/>
      <c r="L216" s="188"/>
      <c r="M216" s="198"/>
    </row>
    <row r="217" spans="1:13" ht="23.25" customHeight="1">
      <c r="A217" s="184"/>
      <c r="B217" s="185" t="s">
        <v>461</v>
      </c>
      <c r="C217" s="185" t="s">
        <v>473</v>
      </c>
      <c r="D217" s="190" t="s">
        <v>362</v>
      </c>
      <c r="E217" s="192">
        <v>524</v>
      </c>
      <c r="F217" s="30">
        <v>850</v>
      </c>
      <c r="G217" s="30">
        <f t="shared" si="3"/>
        <v>445400</v>
      </c>
      <c r="H217" s="185" t="s">
        <v>470</v>
      </c>
      <c r="I217" s="188"/>
      <c r="J217" s="30"/>
      <c r="K217" s="30"/>
      <c r="L217" s="188"/>
      <c r="M217" s="198"/>
    </row>
    <row r="218" spans="1:13" ht="23.25" customHeight="1">
      <c r="A218" s="184"/>
      <c r="B218" s="185" t="s">
        <v>464</v>
      </c>
      <c r="C218" s="185" t="s">
        <v>465</v>
      </c>
      <c r="D218" s="190" t="s">
        <v>362</v>
      </c>
      <c r="E218" s="192">
        <v>524</v>
      </c>
      <c r="F218" s="30">
        <v>700</v>
      </c>
      <c r="G218" s="30">
        <f t="shared" si="3"/>
        <v>366800</v>
      </c>
      <c r="H218" s="185" t="s">
        <v>466</v>
      </c>
      <c r="I218" s="188"/>
      <c r="J218" s="30"/>
      <c r="K218" s="30"/>
      <c r="L218" s="188"/>
      <c r="M218" s="198"/>
    </row>
    <row r="219" spans="1:13" ht="23.25" customHeight="1">
      <c r="A219" s="184"/>
      <c r="B219" s="185" t="s">
        <v>467</v>
      </c>
      <c r="C219" s="185" t="s">
        <v>465</v>
      </c>
      <c r="D219" s="190" t="s">
        <v>468</v>
      </c>
      <c r="E219" s="192">
        <v>3</v>
      </c>
      <c r="F219" s="30">
        <v>75000</v>
      </c>
      <c r="G219" s="30">
        <f t="shared" si="3"/>
        <v>225000</v>
      </c>
      <c r="H219" s="185" t="s">
        <v>466</v>
      </c>
      <c r="I219" s="188"/>
      <c r="J219" s="30"/>
      <c r="K219" s="30"/>
      <c r="L219" s="188"/>
      <c r="M219" s="198"/>
    </row>
    <row r="220" spans="1:13" ht="23.25" customHeight="1">
      <c r="A220" s="184"/>
      <c r="B220" s="185"/>
      <c r="C220" s="185"/>
      <c r="D220" s="190"/>
      <c r="E220" s="192"/>
      <c r="F220" s="30"/>
      <c r="G220" s="30">
        <f t="shared" si="3"/>
        <v>0</v>
      </c>
      <c r="H220" s="185"/>
      <c r="I220" s="188"/>
      <c r="J220" s="30"/>
      <c r="K220" s="30"/>
      <c r="L220" s="188"/>
      <c r="M220" s="198"/>
    </row>
    <row r="221" spans="1:13" ht="23.25" customHeight="1">
      <c r="A221" s="184"/>
      <c r="B221" s="185"/>
      <c r="C221" s="185"/>
      <c r="D221" s="190"/>
      <c r="E221" s="192"/>
      <c r="F221" s="30"/>
      <c r="G221" s="30">
        <f t="shared" si="3"/>
        <v>0</v>
      </c>
      <c r="H221" s="185"/>
      <c r="I221" s="188"/>
      <c r="J221" s="30"/>
      <c r="K221" s="30"/>
      <c r="L221" s="188"/>
      <c r="M221" s="198"/>
    </row>
    <row r="222" spans="1:13" ht="23.25" customHeight="1">
      <c r="A222" s="184"/>
      <c r="B222" s="185"/>
      <c r="C222" s="185"/>
      <c r="D222" s="190"/>
      <c r="E222" s="192"/>
      <c r="F222" s="30"/>
      <c r="G222" s="30">
        <f t="shared" si="3"/>
        <v>0</v>
      </c>
      <c r="H222" s="185"/>
      <c r="I222" s="188"/>
      <c r="J222" s="30"/>
      <c r="K222" s="30"/>
      <c r="L222" s="188"/>
      <c r="M222" s="198"/>
    </row>
    <row r="223" spans="1:13" ht="23.25" customHeight="1">
      <c r="A223" s="184"/>
      <c r="B223" s="185" t="s">
        <v>461</v>
      </c>
      <c r="C223" s="185" t="s">
        <v>474</v>
      </c>
      <c r="D223" s="190" t="s">
        <v>362</v>
      </c>
      <c r="E223" s="192">
        <v>55.7</v>
      </c>
      <c r="F223" s="30">
        <v>850</v>
      </c>
      <c r="G223" s="30">
        <f t="shared" si="3"/>
        <v>47345</v>
      </c>
      <c r="H223" s="185" t="s">
        <v>470</v>
      </c>
      <c r="I223" s="188"/>
      <c r="J223" s="30"/>
      <c r="K223" s="30"/>
      <c r="L223" s="188"/>
      <c r="M223" s="198"/>
    </row>
    <row r="224" spans="1:13" ht="23.25" customHeight="1">
      <c r="A224" s="184"/>
      <c r="B224" s="185" t="s">
        <v>464</v>
      </c>
      <c r="C224" s="185" t="s">
        <v>465</v>
      </c>
      <c r="D224" s="190" t="s">
        <v>362</v>
      </c>
      <c r="E224" s="192">
        <v>55.7</v>
      </c>
      <c r="F224" s="30">
        <v>700</v>
      </c>
      <c r="G224" s="30">
        <f t="shared" si="3"/>
        <v>38990</v>
      </c>
      <c r="H224" s="185" t="s">
        <v>466</v>
      </c>
      <c r="I224" s="188"/>
      <c r="J224" s="30"/>
      <c r="K224" s="30"/>
      <c r="L224" s="188"/>
      <c r="M224" s="198"/>
    </row>
    <row r="225" spans="1:13" ht="23.25" customHeight="1">
      <c r="A225" s="184"/>
      <c r="B225" s="185" t="s">
        <v>467</v>
      </c>
      <c r="C225" s="185" t="s">
        <v>465</v>
      </c>
      <c r="D225" s="190" t="s">
        <v>468</v>
      </c>
      <c r="E225" s="192">
        <v>1</v>
      </c>
      <c r="F225" s="30">
        <v>75000</v>
      </c>
      <c r="G225" s="30">
        <f t="shared" si="3"/>
        <v>75000</v>
      </c>
      <c r="H225" s="185" t="s">
        <v>466</v>
      </c>
      <c r="I225" s="188"/>
      <c r="J225" s="30"/>
      <c r="K225" s="30"/>
      <c r="L225" s="188"/>
      <c r="M225" s="198"/>
    </row>
    <row r="226" spans="1:13" ht="23.25" customHeight="1">
      <c r="A226" s="184"/>
      <c r="B226" s="185"/>
      <c r="C226" s="185"/>
      <c r="D226" s="190"/>
      <c r="E226" s="192"/>
      <c r="F226" s="30"/>
      <c r="G226" s="30">
        <f t="shared" si="3"/>
        <v>0</v>
      </c>
      <c r="H226" s="185" t="s">
        <v>256</v>
      </c>
      <c r="I226" s="188"/>
      <c r="J226" s="30"/>
      <c r="K226" s="30"/>
      <c r="L226" s="188"/>
      <c r="M226" s="198"/>
    </row>
    <row r="227" spans="1:13" ht="23.25" customHeight="1">
      <c r="A227" s="184"/>
      <c r="B227" s="185"/>
      <c r="C227" s="185"/>
      <c r="D227" s="190"/>
      <c r="E227" s="192"/>
      <c r="F227" s="30"/>
      <c r="G227" s="30">
        <f t="shared" si="3"/>
        <v>0</v>
      </c>
      <c r="H227" s="185" t="s">
        <v>256</v>
      </c>
      <c r="I227" s="188"/>
      <c r="J227" s="30"/>
      <c r="K227" s="30"/>
      <c r="L227" s="188"/>
      <c r="M227" s="198"/>
    </row>
    <row r="228" spans="1:13" ht="23.25" customHeight="1">
      <c r="A228" s="184"/>
      <c r="B228" s="185" t="s">
        <v>461</v>
      </c>
      <c r="C228" s="185" t="s">
        <v>475</v>
      </c>
      <c r="D228" s="190" t="s">
        <v>362</v>
      </c>
      <c r="E228" s="192">
        <v>591</v>
      </c>
      <c r="F228" s="30">
        <v>850</v>
      </c>
      <c r="G228" s="30">
        <f t="shared" si="3"/>
        <v>502350</v>
      </c>
      <c r="H228" s="185" t="s">
        <v>470</v>
      </c>
      <c r="I228" s="188"/>
      <c r="J228" s="30"/>
      <c r="K228" s="30"/>
      <c r="L228" s="188"/>
      <c r="M228" s="198"/>
    </row>
    <row r="229" spans="1:13" ht="23.25" customHeight="1">
      <c r="A229" s="184"/>
      <c r="B229" s="185" t="s">
        <v>464</v>
      </c>
      <c r="C229" s="185" t="s">
        <v>465</v>
      </c>
      <c r="D229" s="190" t="s">
        <v>362</v>
      </c>
      <c r="E229" s="192">
        <v>591</v>
      </c>
      <c r="F229" s="30">
        <v>700</v>
      </c>
      <c r="G229" s="30">
        <f t="shared" si="3"/>
        <v>413700</v>
      </c>
      <c r="H229" s="185" t="s">
        <v>466</v>
      </c>
      <c r="I229" s="188"/>
      <c r="J229" s="30"/>
      <c r="K229" s="30"/>
      <c r="L229" s="188"/>
      <c r="M229" s="198"/>
    </row>
    <row r="230" spans="1:13" ht="23.25" customHeight="1">
      <c r="A230" s="184"/>
      <c r="B230" s="185" t="s">
        <v>467</v>
      </c>
      <c r="C230" s="185" t="s">
        <v>465</v>
      </c>
      <c r="D230" s="190" t="s">
        <v>468</v>
      </c>
      <c r="E230" s="192">
        <v>3</v>
      </c>
      <c r="F230" s="30">
        <v>75000</v>
      </c>
      <c r="G230" s="30">
        <f t="shared" si="3"/>
        <v>225000</v>
      </c>
      <c r="H230" s="185" t="s">
        <v>466</v>
      </c>
      <c r="I230" s="188"/>
      <c r="J230" s="30"/>
      <c r="K230" s="30"/>
      <c r="L230" s="188"/>
      <c r="M230" s="198"/>
    </row>
    <row r="231" spans="1:13" ht="23.25" customHeight="1">
      <c r="A231" s="184"/>
      <c r="B231" s="185"/>
      <c r="C231" s="185"/>
      <c r="D231" s="190"/>
      <c r="E231" s="192"/>
      <c r="F231" s="30"/>
      <c r="G231" s="30">
        <f t="shared" si="3"/>
        <v>0</v>
      </c>
      <c r="H231" s="185" t="s">
        <v>256</v>
      </c>
      <c r="I231" s="188"/>
      <c r="J231" s="30"/>
      <c r="K231" s="30"/>
      <c r="L231" s="188"/>
      <c r="M231" s="198"/>
    </row>
    <row r="232" spans="1:13" ht="23.25" customHeight="1">
      <c r="A232" s="184"/>
      <c r="B232" s="185" t="s">
        <v>461</v>
      </c>
      <c r="C232" s="185" t="s">
        <v>476</v>
      </c>
      <c r="D232" s="190" t="s">
        <v>362</v>
      </c>
      <c r="E232" s="192">
        <v>57</v>
      </c>
      <c r="F232" s="30">
        <v>850</v>
      </c>
      <c r="G232" s="30">
        <f t="shared" si="3"/>
        <v>48450</v>
      </c>
      <c r="H232" s="185" t="s">
        <v>470</v>
      </c>
      <c r="I232" s="188"/>
      <c r="J232" s="30"/>
      <c r="K232" s="30"/>
      <c r="L232" s="188"/>
      <c r="M232" s="198"/>
    </row>
    <row r="233" spans="1:13" ht="23.25" customHeight="1">
      <c r="A233" s="184"/>
      <c r="B233" s="185" t="s">
        <v>464</v>
      </c>
      <c r="C233" s="185" t="s">
        <v>465</v>
      </c>
      <c r="D233" s="190" t="s">
        <v>362</v>
      </c>
      <c r="E233" s="192">
        <v>57</v>
      </c>
      <c r="F233" s="30">
        <v>700</v>
      </c>
      <c r="G233" s="30">
        <f t="shared" si="3"/>
        <v>39900</v>
      </c>
      <c r="H233" s="185" t="s">
        <v>466</v>
      </c>
      <c r="I233" s="188"/>
      <c r="J233" s="30"/>
      <c r="K233" s="30"/>
      <c r="L233" s="188"/>
      <c r="M233" s="198"/>
    </row>
    <row r="234" spans="1:13" ht="23.25" customHeight="1">
      <c r="A234" s="184"/>
      <c r="B234" s="185" t="s">
        <v>467</v>
      </c>
      <c r="C234" s="185" t="s">
        <v>465</v>
      </c>
      <c r="D234" s="190" t="s">
        <v>468</v>
      </c>
      <c r="E234" s="192">
        <v>1</v>
      </c>
      <c r="F234" s="30">
        <v>75000</v>
      </c>
      <c r="G234" s="30">
        <f t="shared" si="3"/>
        <v>75000</v>
      </c>
      <c r="H234" s="185" t="s">
        <v>466</v>
      </c>
      <c r="I234" s="188"/>
      <c r="J234" s="30"/>
      <c r="K234" s="30"/>
      <c r="L234" s="188"/>
      <c r="M234" s="198"/>
    </row>
    <row r="235" spans="1:13" ht="23.25" customHeight="1">
      <c r="A235" s="184"/>
      <c r="B235" s="185"/>
      <c r="C235" s="185"/>
      <c r="D235" s="190"/>
      <c r="E235" s="192"/>
      <c r="F235" s="30"/>
      <c r="G235" s="30">
        <f t="shared" si="3"/>
        <v>0</v>
      </c>
      <c r="H235" s="185" t="s">
        <v>256</v>
      </c>
      <c r="I235" s="188"/>
      <c r="J235" s="30"/>
      <c r="K235" s="30"/>
      <c r="L235" s="188"/>
      <c r="M235" s="198"/>
    </row>
    <row r="236" spans="1:13" ht="23.25" customHeight="1">
      <c r="A236" s="184"/>
      <c r="B236" s="185" t="s">
        <v>461</v>
      </c>
      <c r="C236" s="185" t="s">
        <v>477</v>
      </c>
      <c r="D236" s="190" t="s">
        <v>362</v>
      </c>
      <c r="E236" s="192">
        <v>23</v>
      </c>
      <c r="F236" s="30">
        <v>850</v>
      </c>
      <c r="G236" s="30">
        <f t="shared" si="3"/>
        <v>19550</v>
      </c>
      <c r="H236" s="185" t="s">
        <v>470</v>
      </c>
      <c r="I236" s="188"/>
      <c r="J236" s="30"/>
      <c r="K236" s="30"/>
      <c r="L236" s="188"/>
      <c r="M236" s="198"/>
    </row>
    <row r="237" spans="1:13" ht="23.25" customHeight="1">
      <c r="A237" s="184"/>
      <c r="B237" s="185" t="s">
        <v>467</v>
      </c>
      <c r="C237" s="185" t="s">
        <v>478</v>
      </c>
      <c r="D237" s="190" t="s">
        <v>468</v>
      </c>
      <c r="E237" s="192">
        <v>1</v>
      </c>
      <c r="F237" s="30">
        <v>75000</v>
      </c>
      <c r="G237" s="30">
        <f t="shared" si="3"/>
        <v>75000</v>
      </c>
      <c r="H237" s="185" t="s">
        <v>466</v>
      </c>
      <c r="I237" s="188"/>
      <c r="J237" s="30"/>
      <c r="K237" s="30"/>
      <c r="L237" s="188"/>
      <c r="M237" s="198"/>
    </row>
    <row r="238" spans="1:13" ht="23.25" customHeight="1">
      <c r="A238" s="184"/>
      <c r="B238" s="185"/>
      <c r="C238" s="185"/>
      <c r="D238" s="190"/>
      <c r="E238" s="192"/>
      <c r="F238" s="30"/>
      <c r="G238" s="30">
        <f t="shared" si="3"/>
        <v>0</v>
      </c>
      <c r="H238" s="185" t="s">
        <v>256</v>
      </c>
      <c r="I238" s="188"/>
      <c r="J238" s="30"/>
      <c r="K238" s="30"/>
      <c r="L238" s="188"/>
      <c r="M238" s="198"/>
    </row>
    <row r="239" spans="1:13" ht="23.25" customHeight="1">
      <c r="A239" s="184"/>
      <c r="B239" s="185" t="s">
        <v>461</v>
      </c>
      <c r="C239" s="185" t="s">
        <v>479</v>
      </c>
      <c r="D239" s="190" t="s">
        <v>362</v>
      </c>
      <c r="E239" s="192">
        <v>275</v>
      </c>
      <c r="F239" s="30">
        <v>1010</v>
      </c>
      <c r="G239" s="30">
        <f t="shared" si="3"/>
        <v>277750</v>
      </c>
      <c r="H239" s="185" t="s">
        <v>463</v>
      </c>
      <c r="I239" s="188"/>
      <c r="J239" s="30"/>
      <c r="K239" s="30"/>
      <c r="L239" s="188"/>
      <c r="M239" s="198"/>
    </row>
    <row r="240" spans="1:13" ht="23.25" customHeight="1">
      <c r="A240" s="184"/>
      <c r="B240" s="185" t="s">
        <v>464</v>
      </c>
      <c r="C240" s="185" t="s">
        <v>465</v>
      </c>
      <c r="D240" s="190" t="s">
        <v>362</v>
      </c>
      <c r="E240" s="192">
        <v>275</v>
      </c>
      <c r="F240" s="30">
        <v>700</v>
      </c>
      <c r="G240" s="30">
        <f t="shared" si="3"/>
        <v>192500</v>
      </c>
      <c r="H240" s="185" t="s">
        <v>466</v>
      </c>
      <c r="I240" s="188"/>
      <c r="J240" s="30"/>
      <c r="K240" s="30"/>
      <c r="L240" s="188"/>
      <c r="M240" s="198"/>
    </row>
    <row r="241" spans="1:13" ht="23.25" customHeight="1">
      <c r="A241" s="184"/>
      <c r="B241" s="185" t="s">
        <v>467</v>
      </c>
      <c r="C241" s="185" t="s">
        <v>465</v>
      </c>
      <c r="D241" s="190" t="s">
        <v>468</v>
      </c>
      <c r="E241" s="192">
        <v>2</v>
      </c>
      <c r="F241" s="30">
        <v>75000</v>
      </c>
      <c r="G241" s="30">
        <f t="shared" si="3"/>
        <v>150000</v>
      </c>
      <c r="H241" s="185" t="s">
        <v>466</v>
      </c>
      <c r="I241" s="188"/>
      <c r="J241" s="30"/>
      <c r="K241" s="30"/>
      <c r="L241" s="188"/>
      <c r="M241" s="198"/>
    </row>
    <row r="242" spans="1:13" ht="23.25" customHeight="1">
      <c r="A242" s="184"/>
      <c r="B242" s="185"/>
      <c r="C242" s="185"/>
      <c r="D242" s="190"/>
      <c r="E242" s="192"/>
      <c r="F242" s="30"/>
      <c r="G242" s="30"/>
      <c r="H242" s="185"/>
      <c r="I242" s="188"/>
      <c r="J242" s="30"/>
      <c r="K242" s="30"/>
      <c r="L242" s="188"/>
      <c r="M242" s="198"/>
    </row>
    <row r="243" spans="1:13" ht="23.25" customHeight="1">
      <c r="A243" s="184"/>
      <c r="B243" s="185"/>
      <c r="C243" s="185"/>
      <c r="D243" s="190"/>
      <c r="E243" s="192"/>
      <c r="F243" s="30"/>
      <c r="G243" s="30">
        <f t="shared" si="3"/>
        <v>0</v>
      </c>
      <c r="H243" s="185"/>
      <c r="I243" s="188"/>
      <c r="J243" s="30"/>
      <c r="K243" s="30"/>
      <c r="L243" s="188"/>
      <c r="M243" s="198"/>
    </row>
    <row r="244" spans="1:13" ht="23.25" customHeight="1">
      <c r="A244" s="184"/>
      <c r="B244" s="185"/>
      <c r="C244" s="185"/>
      <c r="D244" s="190"/>
      <c r="E244" s="192"/>
      <c r="F244" s="30"/>
      <c r="G244" s="30">
        <f t="shared" si="3"/>
        <v>0</v>
      </c>
      <c r="H244" s="185"/>
      <c r="I244" s="188"/>
      <c r="J244" s="30"/>
      <c r="K244" s="30"/>
      <c r="L244" s="188"/>
      <c r="M244" s="198"/>
    </row>
    <row r="245" spans="1:13" ht="23.25" customHeight="1">
      <c r="A245" s="184"/>
      <c r="B245" s="185" t="s">
        <v>461</v>
      </c>
      <c r="C245" s="185" t="s">
        <v>480</v>
      </c>
      <c r="D245" s="190" t="s">
        <v>362</v>
      </c>
      <c r="E245" s="192">
        <v>86.3</v>
      </c>
      <c r="F245" s="30">
        <v>1010</v>
      </c>
      <c r="G245" s="30">
        <f t="shared" si="3"/>
        <v>87163</v>
      </c>
      <c r="H245" s="185" t="s">
        <v>463</v>
      </c>
      <c r="I245" s="188"/>
      <c r="J245" s="30"/>
      <c r="K245" s="30"/>
      <c r="L245" s="188"/>
      <c r="M245" s="198"/>
    </row>
    <row r="246" spans="1:13" ht="23.25" customHeight="1">
      <c r="A246" s="184"/>
      <c r="B246" s="185" t="s">
        <v>464</v>
      </c>
      <c r="C246" s="185" t="s">
        <v>465</v>
      </c>
      <c r="D246" s="190" t="s">
        <v>362</v>
      </c>
      <c r="E246" s="192">
        <v>86.3</v>
      </c>
      <c r="F246" s="30">
        <v>700</v>
      </c>
      <c r="G246" s="30">
        <f t="shared" si="3"/>
        <v>60410</v>
      </c>
      <c r="H246" s="185" t="s">
        <v>466</v>
      </c>
      <c r="I246" s="188"/>
      <c r="J246" s="30"/>
      <c r="K246" s="30"/>
      <c r="L246" s="188"/>
      <c r="M246" s="198"/>
    </row>
    <row r="247" spans="1:13" ht="23.25" customHeight="1">
      <c r="A247" s="184"/>
      <c r="B247" s="185" t="s">
        <v>467</v>
      </c>
      <c r="C247" s="185" t="s">
        <v>465</v>
      </c>
      <c r="D247" s="190" t="s">
        <v>468</v>
      </c>
      <c r="E247" s="192">
        <v>1</v>
      </c>
      <c r="F247" s="30">
        <v>75000</v>
      </c>
      <c r="G247" s="30">
        <f t="shared" si="3"/>
        <v>75000</v>
      </c>
      <c r="H247" s="185" t="s">
        <v>466</v>
      </c>
      <c r="I247" s="188"/>
      <c r="J247" s="30"/>
      <c r="K247" s="30"/>
      <c r="L247" s="188"/>
      <c r="M247" s="198"/>
    </row>
    <row r="248" spans="1:13" ht="23.25" customHeight="1">
      <c r="A248" s="184"/>
      <c r="B248" s="185"/>
      <c r="C248" s="185"/>
      <c r="D248" s="190"/>
      <c r="E248" s="192"/>
      <c r="F248" s="30"/>
      <c r="G248" s="30">
        <f t="shared" si="3"/>
        <v>0</v>
      </c>
      <c r="H248" s="185" t="s">
        <v>256</v>
      </c>
      <c r="I248" s="188"/>
      <c r="J248" s="30"/>
      <c r="K248" s="30"/>
      <c r="L248" s="188"/>
      <c r="M248" s="198"/>
    </row>
    <row r="249" spans="1:13" ht="23.25" customHeight="1">
      <c r="A249" s="184"/>
      <c r="B249" s="185" t="s">
        <v>461</v>
      </c>
      <c r="C249" s="185" t="s">
        <v>481</v>
      </c>
      <c r="D249" s="190" t="s">
        <v>362</v>
      </c>
      <c r="E249" s="192">
        <v>8.5</v>
      </c>
      <c r="F249" s="30">
        <v>1010</v>
      </c>
      <c r="G249" s="30">
        <f t="shared" si="3"/>
        <v>8585</v>
      </c>
      <c r="H249" s="185" t="s">
        <v>463</v>
      </c>
      <c r="I249" s="188"/>
      <c r="J249" s="30"/>
      <c r="K249" s="30"/>
      <c r="L249" s="188"/>
      <c r="M249" s="198"/>
    </row>
    <row r="250" spans="1:13" ht="23.25" customHeight="1">
      <c r="A250" s="184"/>
      <c r="B250" s="185" t="s">
        <v>467</v>
      </c>
      <c r="C250" s="185" t="s">
        <v>478</v>
      </c>
      <c r="D250" s="190" t="s">
        <v>468</v>
      </c>
      <c r="E250" s="192">
        <v>1</v>
      </c>
      <c r="F250" s="30">
        <v>75000</v>
      </c>
      <c r="G250" s="30">
        <f t="shared" si="3"/>
        <v>75000</v>
      </c>
      <c r="H250" s="185" t="s">
        <v>466</v>
      </c>
      <c r="I250" s="188"/>
      <c r="J250" s="30"/>
      <c r="K250" s="30"/>
      <c r="L250" s="188"/>
      <c r="M250" s="198"/>
    </row>
    <row r="251" spans="1:13" ht="23.25" customHeight="1">
      <c r="A251" s="184"/>
      <c r="B251" s="185"/>
      <c r="C251" s="185"/>
      <c r="D251" s="190"/>
      <c r="E251" s="192"/>
      <c r="F251" s="30"/>
      <c r="G251" s="30">
        <f t="shared" si="3"/>
        <v>0</v>
      </c>
      <c r="H251" s="185" t="s">
        <v>256</v>
      </c>
      <c r="I251" s="188"/>
      <c r="J251" s="30"/>
      <c r="K251" s="30"/>
      <c r="L251" s="188"/>
      <c r="M251" s="198"/>
    </row>
    <row r="252" spans="1:13" ht="23.25" customHeight="1">
      <c r="A252" s="184"/>
      <c r="B252" s="185" t="s">
        <v>461</v>
      </c>
      <c r="C252" s="185" t="s">
        <v>482</v>
      </c>
      <c r="D252" s="190" t="s">
        <v>362</v>
      </c>
      <c r="E252" s="192">
        <v>7.9</v>
      </c>
      <c r="F252" s="30">
        <v>1010</v>
      </c>
      <c r="G252" s="30">
        <f t="shared" si="3"/>
        <v>7979</v>
      </c>
      <c r="H252" s="185" t="s">
        <v>463</v>
      </c>
      <c r="I252" s="188"/>
      <c r="J252" s="30"/>
      <c r="K252" s="30"/>
      <c r="L252" s="188"/>
      <c r="M252" s="198"/>
    </row>
    <row r="253" spans="1:13" ht="23.25" customHeight="1">
      <c r="A253" s="184"/>
      <c r="B253" s="185" t="s">
        <v>467</v>
      </c>
      <c r="C253" s="185" t="s">
        <v>478</v>
      </c>
      <c r="D253" s="190" t="s">
        <v>468</v>
      </c>
      <c r="E253" s="192">
        <v>1</v>
      </c>
      <c r="F253" s="30">
        <v>75000</v>
      </c>
      <c r="G253" s="30">
        <f t="shared" si="3"/>
        <v>75000</v>
      </c>
      <c r="H253" s="185" t="s">
        <v>466</v>
      </c>
      <c r="I253" s="188"/>
      <c r="J253" s="30"/>
      <c r="K253" s="30"/>
      <c r="L253" s="188"/>
      <c r="M253" s="198"/>
    </row>
    <row r="254" spans="1:13" ht="23.25" customHeight="1">
      <c r="A254" s="184"/>
      <c r="B254" s="185"/>
      <c r="C254" s="185"/>
      <c r="D254" s="190"/>
      <c r="E254" s="192"/>
      <c r="F254" s="30"/>
      <c r="G254" s="30">
        <f t="shared" si="3"/>
        <v>0</v>
      </c>
      <c r="H254" s="185"/>
      <c r="I254" s="188"/>
      <c r="J254" s="30"/>
      <c r="K254" s="30"/>
      <c r="L254" s="188"/>
      <c r="M254" s="198"/>
    </row>
    <row r="255" spans="1:13" ht="23.25" customHeight="1">
      <c r="A255" s="184"/>
      <c r="B255" s="185"/>
      <c r="C255" s="185"/>
      <c r="D255" s="190"/>
      <c r="E255" s="192"/>
      <c r="F255" s="30"/>
      <c r="G255" s="30">
        <f t="shared" si="3"/>
        <v>0</v>
      </c>
      <c r="H255" s="185"/>
      <c r="I255" s="188"/>
      <c r="J255" s="30"/>
      <c r="K255" s="30"/>
      <c r="L255" s="188"/>
      <c r="M255" s="198"/>
    </row>
    <row r="256" spans="1:13" ht="23.25" customHeight="1">
      <c r="A256" s="184"/>
      <c r="B256" s="185"/>
      <c r="C256" s="185"/>
      <c r="D256" s="190"/>
      <c r="E256" s="192"/>
      <c r="F256" s="30"/>
      <c r="G256" s="30">
        <f t="shared" si="3"/>
        <v>0</v>
      </c>
      <c r="H256" s="185"/>
      <c r="I256" s="188"/>
      <c r="J256" s="30"/>
      <c r="K256" s="30"/>
      <c r="L256" s="188"/>
      <c r="M256" s="198"/>
    </row>
    <row r="257" spans="1:15" ht="23.25" customHeight="1">
      <c r="A257" s="184"/>
      <c r="B257" s="185"/>
      <c r="C257" s="185"/>
      <c r="D257" s="190"/>
      <c r="E257" s="192"/>
      <c r="F257" s="30"/>
      <c r="G257" s="30">
        <f t="shared" si="3"/>
        <v>0</v>
      </c>
      <c r="H257" s="185"/>
      <c r="I257" s="188"/>
      <c r="J257" s="30"/>
      <c r="K257" s="30"/>
      <c r="L257" s="188"/>
      <c r="M257" s="198"/>
    </row>
    <row r="258" spans="1:15" ht="23.25" customHeight="1">
      <c r="A258" s="184"/>
      <c r="B258" s="185"/>
      <c r="C258" s="185"/>
      <c r="D258" s="190"/>
      <c r="E258" s="192"/>
      <c r="F258" s="30"/>
      <c r="G258" s="30">
        <f t="shared" si="3"/>
        <v>0</v>
      </c>
      <c r="H258" s="185"/>
      <c r="I258" s="188"/>
      <c r="J258" s="30"/>
      <c r="K258" s="30"/>
      <c r="L258" s="188"/>
      <c r="M258" s="198"/>
    </row>
    <row r="259" spans="1:15" ht="23.25" customHeight="1">
      <c r="A259" s="184"/>
      <c r="B259" s="185"/>
      <c r="C259" s="185"/>
      <c r="D259" s="190"/>
      <c r="E259" s="192"/>
      <c r="F259" s="30"/>
      <c r="G259" s="30">
        <f t="shared" si="3"/>
        <v>0</v>
      </c>
      <c r="H259" s="185" t="s">
        <v>256</v>
      </c>
      <c r="I259" s="188"/>
      <c r="J259" s="30"/>
      <c r="K259" s="30"/>
      <c r="L259" s="188"/>
      <c r="M259" s="198"/>
    </row>
    <row r="260" spans="1:15" ht="23.25" customHeight="1">
      <c r="A260" s="184"/>
      <c r="B260" s="185"/>
      <c r="C260" s="185"/>
      <c r="D260" s="190"/>
      <c r="E260" s="192"/>
      <c r="F260" s="30"/>
      <c r="G260" s="30">
        <f t="shared" si="3"/>
        <v>0</v>
      </c>
      <c r="H260" s="185" t="s">
        <v>256</v>
      </c>
      <c r="I260" s="188"/>
      <c r="J260" s="30"/>
      <c r="K260" s="30"/>
      <c r="L260" s="188"/>
      <c r="M260" s="198"/>
    </row>
    <row r="261" spans="1:15" ht="23.25" customHeight="1">
      <c r="A261" s="184"/>
      <c r="B261" s="185"/>
      <c r="C261" s="185"/>
      <c r="D261" s="190"/>
      <c r="E261" s="192"/>
      <c r="F261" s="30"/>
      <c r="G261" s="30">
        <f t="shared" si="3"/>
        <v>0</v>
      </c>
      <c r="H261" s="185" t="s">
        <v>256</v>
      </c>
      <c r="I261" s="188"/>
      <c r="J261" s="30"/>
      <c r="K261" s="30"/>
      <c r="L261" s="188"/>
      <c r="M261" s="198"/>
    </row>
    <row r="262" spans="1:15" ht="23.25" customHeight="1">
      <c r="A262" s="184"/>
      <c r="B262" s="185"/>
      <c r="C262" s="185"/>
      <c r="D262" s="190"/>
      <c r="E262" s="192"/>
      <c r="F262" s="30"/>
      <c r="G262" s="30">
        <f t="shared" si="3"/>
        <v>0</v>
      </c>
      <c r="H262" s="185" t="s">
        <v>256</v>
      </c>
      <c r="I262" s="188"/>
      <c r="J262" s="30"/>
      <c r="K262" s="30"/>
      <c r="L262" s="188"/>
      <c r="M262" s="198"/>
    </row>
    <row r="263" spans="1:15" ht="23.25" customHeight="1">
      <c r="A263" s="184"/>
      <c r="B263" s="185"/>
      <c r="C263" s="185"/>
      <c r="D263" s="190"/>
      <c r="E263" s="192"/>
      <c r="F263" s="30"/>
      <c r="G263" s="30">
        <f t="shared" si="3"/>
        <v>0</v>
      </c>
      <c r="H263" s="185"/>
      <c r="I263" s="188"/>
      <c r="J263" s="30"/>
      <c r="K263" s="30"/>
      <c r="L263" s="188"/>
      <c r="M263" s="198"/>
    </row>
    <row r="264" spans="1:15" ht="23.25" customHeight="1">
      <c r="A264" s="184"/>
      <c r="B264" s="185"/>
      <c r="C264" s="185"/>
      <c r="D264" s="190"/>
      <c r="E264" s="192"/>
      <c r="F264" s="30"/>
      <c r="G264" s="30">
        <f t="shared" si="3"/>
        <v>0</v>
      </c>
      <c r="H264" s="185"/>
      <c r="I264" s="188"/>
      <c r="J264" s="30"/>
      <c r="K264" s="30"/>
      <c r="L264" s="188"/>
      <c r="M264" s="198"/>
    </row>
    <row r="265" spans="1:15" ht="23.25" customHeight="1">
      <c r="A265" s="184"/>
      <c r="B265" s="185" t="s">
        <v>254</v>
      </c>
      <c r="C265" s="185" t="s">
        <v>258</v>
      </c>
      <c r="D265" s="190"/>
      <c r="E265" s="192"/>
      <c r="F265" s="30"/>
      <c r="G265" s="30">
        <f>SUM(G181:G264)</f>
        <v>54667062</v>
      </c>
      <c r="H265" s="185"/>
      <c r="I265" s="188"/>
      <c r="J265" s="30"/>
      <c r="K265" s="30"/>
      <c r="L265" s="188"/>
      <c r="M265" s="198"/>
      <c r="O265" s="2">
        <f>G265</f>
        <v>54667062</v>
      </c>
    </row>
    <row r="266" spans="1:15" ht="23.25" customHeight="1">
      <c r="A266" s="184"/>
      <c r="B266" s="185"/>
      <c r="C266" s="185"/>
      <c r="D266" s="190"/>
      <c r="E266" s="192"/>
      <c r="F266" s="30"/>
      <c r="G266" s="30"/>
      <c r="H266" s="185"/>
      <c r="I266" s="188"/>
      <c r="J266" s="30"/>
      <c r="K266" s="30"/>
      <c r="L266" s="188"/>
      <c r="M266" s="198"/>
    </row>
    <row r="267" spans="1:15" ht="23.25" customHeight="1">
      <c r="A267" s="184">
        <v>6</v>
      </c>
      <c r="B267" s="185" t="s">
        <v>263</v>
      </c>
      <c r="C267" s="185"/>
      <c r="D267" s="190"/>
      <c r="E267" s="192"/>
      <c r="F267" s="30" t="s">
        <v>256</v>
      </c>
      <c r="G267" s="30"/>
      <c r="H267" s="185" t="s">
        <v>256</v>
      </c>
      <c r="I267" s="188"/>
      <c r="J267" s="30"/>
      <c r="K267" s="30"/>
      <c r="L267" s="188"/>
      <c r="M267" s="198"/>
    </row>
    <row r="268" spans="1:15" ht="23.25" customHeight="1">
      <c r="A268" s="184"/>
      <c r="B268" s="185"/>
      <c r="C268" s="185"/>
      <c r="D268" s="190"/>
      <c r="E268" s="192"/>
      <c r="F268" s="30" t="s">
        <v>256</v>
      </c>
      <c r="G268" s="30"/>
      <c r="H268" s="185" t="s">
        <v>256</v>
      </c>
      <c r="I268" s="188"/>
      <c r="J268" s="30"/>
      <c r="K268" s="30"/>
      <c r="L268" s="188"/>
      <c r="M268" s="198"/>
    </row>
    <row r="269" spans="1:15" ht="23.25" customHeight="1">
      <c r="A269" s="184"/>
      <c r="B269" s="185" t="s">
        <v>483</v>
      </c>
      <c r="C269" s="185" t="s">
        <v>484</v>
      </c>
      <c r="D269" s="190" t="s">
        <v>242</v>
      </c>
      <c r="E269" s="192">
        <v>3816</v>
      </c>
      <c r="F269" s="30">
        <v>4050</v>
      </c>
      <c r="G269" s="30">
        <f t="shared" ref="G269:G286" si="4">ROUND(E269*F269,0)</f>
        <v>15454800</v>
      </c>
      <c r="H269" s="185" t="s">
        <v>485</v>
      </c>
      <c r="I269" s="188"/>
      <c r="J269" s="30"/>
      <c r="K269" s="30"/>
      <c r="L269" s="188"/>
      <c r="M269" s="199"/>
    </row>
    <row r="270" spans="1:15" ht="23.25" customHeight="1">
      <c r="A270" s="184"/>
      <c r="B270" s="185" t="s">
        <v>483</v>
      </c>
      <c r="C270" s="185" t="s">
        <v>486</v>
      </c>
      <c r="D270" s="190" t="s">
        <v>242</v>
      </c>
      <c r="E270" s="192">
        <v>10136</v>
      </c>
      <c r="F270" s="30">
        <v>4550</v>
      </c>
      <c r="G270" s="30">
        <f t="shared" si="4"/>
        <v>46118800</v>
      </c>
      <c r="H270" s="185" t="s">
        <v>485</v>
      </c>
      <c r="I270" s="188"/>
      <c r="J270" s="30"/>
      <c r="K270" s="30"/>
      <c r="L270" s="188"/>
      <c r="M270" s="199"/>
    </row>
    <row r="271" spans="1:15" ht="23.25" customHeight="1">
      <c r="A271" s="184"/>
      <c r="B271" s="185" t="s">
        <v>487</v>
      </c>
      <c r="C271" s="185" t="s">
        <v>488</v>
      </c>
      <c r="D271" s="190" t="s">
        <v>242</v>
      </c>
      <c r="E271" s="192">
        <v>122</v>
      </c>
      <c r="F271" s="30">
        <v>4800</v>
      </c>
      <c r="G271" s="30">
        <f t="shared" si="4"/>
        <v>585600</v>
      </c>
      <c r="H271" s="185" t="s">
        <v>485</v>
      </c>
      <c r="I271" s="188"/>
      <c r="J271" s="30"/>
      <c r="K271" s="30"/>
      <c r="L271" s="188"/>
      <c r="M271" s="198"/>
    </row>
    <row r="272" spans="1:15" ht="23.25" customHeight="1">
      <c r="A272" s="184"/>
      <c r="B272" s="185" t="s">
        <v>487</v>
      </c>
      <c r="C272" s="185" t="s">
        <v>489</v>
      </c>
      <c r="D272" s="190" t="s">
        <v>242</v>
      </c>
      <c r="E272" s="192">
        <v>2277</v>
      </c>
      <c r="F272" s="30">
        <v>4800</v>
      </c>
      <c r="G272" s="30">
        <f t="shared" si="4"/>
        <v>10929600</v>
      </c>
      <c r="H272" s="185" t="s">
        <v>485</v>
      </c>
      <c r="I272" s="188"/>
      <c r="J272" s="30"/>
      <c r="K272" s="30"/>
      <c r="L272" s="188"/>
      <c r="M272" s="198"/>
    </row>
    <row r="273" spans="1:15" ht="23.25" customHeight="1">
      <c r="A273" s="184"/>
      <c r="B273" s="185" t="s">
        <v>490</v>
      </c>
      <c r="C273" s="185" t="s">
        <v>491</v>
      </c>
      <c r="D273" s="190" t="s">
        <v>242</v>
      </c>
      <c r="E273" s="192">
        <v>16351</v>
      </c>
      <c r="F273" s="30">
        <v>280</v>
      </c>
      <c r="G273" s="30">
        <f t="shared" si="4"/>
        <v>4578280</v>
      </c>
      <c r="H273" s="185" t="s">
        <v>492</v>
      </c>
      <c r="I273" s="188"/>
      <c r="J273" s="30"/>
      <c r="K273" s="30"/>
      <c r="L273" s="188"/>
      <c r="M273" s="198"/>
    </row>
    <row r="274" spans="1:15" ht="23.25" customHeight="1">
      <c r="A274" s="184"/>
      <c r="B274" s="185" t="s">
        <v>493</v>
      </c>
      <c r="C274" s="185" t="s">
        <v>494</v>
      </c>
      <c r="D274" s="190" t="s">
        <v>242</v>
      </c>
      <c r="E274" s="192">
        <v>2399</v>
      </c>
      <c r="F274" s="30">
        <v>840</v>
      </c>
      <c r="G274" s="30">
        <f t="shared" si="4"/>
        <v>2015160</v>
      </c>
      <c r="H274" s="185" t="s">
        <v>495</v>
      </c>
      <c r="I274" s="188"/>
      <c r="J274" s="30"/>
      <c r="K274" s="30"/>
      <c r="L274" s="188"/>
      <c r="M274" s="198"/>
    </row>
    <row r="275" spans="1:15" ht="23.25" customHeight="1">
      <c r="A275" s="184"/>
      <c r="B275" s="185" t="s">
        <v>496</v>
      </c>
      <c r="C275" s="185" t="s">
        <v>497</v>
      </c>
      <c r="D275" s="190" t="s">
        <v>101</v>
      </c>
      <c r="E275" s="192">
        <v>817</v>
      </c>
      <c r="F275" s="30">
        <v>390</v>
      </c>
      <c r="G275" s="30">
        <f t="shared" si="4"/>
        <v>318630</v>
      </c>
      <c r="H275" s="185" t="s">
        <v>498</v>
      </c>
      <c r="I275" s="188"/>
      <c r="J275" s="30"/>
      <c r="K275" s="30"/>
      <c r="L275" s="188"/>
      <c r="M275" s="198"/>
    </row>
    <row r="276" spans="1:15" ht="23.25" customHeight="1">
      <c r="A276" s="184"/>
      <c r="B276" s="185" t="s">
        <v>499</v>
      </c>
      <c r="C276" s="185">
        <v>0</v>
      </c>
      <c r="D276" s="190" t="s">
        <v>101</v>
      </c>
      <c r="E276" s="192">
        <v>187</v>
      </c>
      <c r="F276" s="30">
        <v>4570</v>
      </c>
      <c r="G276" s="30">
        <f t="shared" si="4"/>
        <v>854590</v>
      </c>
      <c r="H276" s="185" t="s">
        <v>500</v>
      </c>
      <c r="I276" s="188"/>
      <c r="J276" s="30"/>
      <c r="K276" s="30"/>
      <c r="L276" s="188"/>
      <c r="M276" s="198"/>
    </row>
    <row r="277" spans="1:15" ht="23.25" customHeight="1">
      <c r="A277" s="184"/>
      <c r="B277" s="185" t="s">
        <v>501</v>
      </c>
      <c r="C277" s="185">
        <v>0</v>
      </c>
      <c r="D277" s="190" t="s">
        <v>101</v>
      </c>
      <c r="E277" s="192">
        <v>74.2</v>
      </c>
      <c r="F277" s="30">
        <v>2110</v>
      </c>
      <c r="G277" s="30">
        <f t="shared" si="4"/>
        <v>156562</v>
      </c>
      <c r="H277" s="185" t="s">
        <v>500</v>
      </c>
      <c r="I277" s="188"/>
      <c r="J277" s="30"/>
      <c r="K277" s="30"/>
      <c r="L277" s="188"/>
      <c r="M277" s="198"/>
    </row>
    <row r="278" spans="1:15" ht="23.25" customHeight="1">
      <c r="A278" s="184"/>
      <c r="B278" s="185" t="s">
        <v>502</v>
      </c>
      <c r="C278" s="185">
        <v>0</v>
      </c>
      <c r="D278" s="190" t="s">
        <v>101</v>
      </c>
      <c r="E278" s="192">
        <v>724</v>
      </c>
      <c r="F278" s="30">
        <v>2800</v>
      </c>
      <c r="G278" s="30">
        <f t="shared" si="4"/>
        <v>2027200</v>
      </c>
      <c r="H278" s="185" t="s">
        <v>233</v>
      </c>
      <c r="I278" s="188"/>
      <c r="J278" s="30"/>
      <c r="K278" s="30"/>
      <c r="L278" s="188"/>
      <c r="M278" s="198"/>
    </row>
    <row r="279" spans="1:15" ht="23.25" customHeight="1">
      <c r="A279" s="184"/>
      <c r="B279" s="185"/>
      <c r="C279" s="185"/>
      <c r="D279" s="190"/>
      <c r="E279" s="192"/>
      <c r="F279" s="30"/>
      <c r="G279" s="30">
        <f t="shared" si="4"/>
        <v>0</v>
      </c>
      <c r="H279" s="185" t="s">
        <v>256</v>
      </c>
      <c r="I279" s="188"/>
      <c r="J279" s="30"/>
      <c r="K279" s="30"/>
      <c r="L279" s="188"/>
      <c r="M279" s="198"/>
    </row>
    <row r="280" spans="1:15" ht="23.25" customHeight="1">
      <c r="A280" s="184"/>
      <c r="B280" s="185"/>
      <c r="C280" s="185"/>
      <c r="D280" s="190"/>
      <c r="E280" s="192"/>
      <c r="F280" s="30"/>
      <c r="G280" s="30">
        <f t="shared" si="4"/>
        <v>0</v>
      </c>
      <c r="H280" s="185" t="s">
        <v>256</v>
      </c>
      <c r="I280" s="188"/>
      <c r="J280" s="30"/>
      <c r="K280" s="30"/>
      <c r="L280" s="188"/>
      <c r="M280" s="198"/>
    </row>
    <row r="281" spans="1:15" ht="23.25" customHeight="1">
      <c r="A281" s="184"/>
      <c r="B281" s="185"/>
      <c r="C281" s="185"/>
      <c r="D281" s="190"/>
      <c r="E281" s="192"/>
      <c r="F281" s="30"/>
      <c r="G281" s="30">
        <f t="shared" si="4"/>
        <v>0</v>
      </c>
      <c r="H281" s="185" t="s">
        <v>256</v>
      </c>
      <c r="I281" s="188"/>
      <c r="J281" s="30"/>
      <c r="K281" s="30"/>
      <c r="L281" s="188"/>
      <c r="M281" s="198"/>
    </row>
    <row r="282" spans="1:15" ht="23.25" customHeight="1">
      <c r="A282" s="184"/>
      <c r="B282" s="185"/>
      <c r="C282" s="185"/>
      <c r="D282" s="190"/>
      <c r="E282" s="192"/>
      <c r="F282" s="30"/>
      <c r="G282" s="30">
        <f t="shared" si="4"/>
        <v>0</v>
      </c>
      <c r="H282" s="185" t="s">
        <v>256</v>
      </c>
      <c r="I282" s="188"/>
      <c r="J282" s="30"/>
      <c r="K282" s="30"/>
      <c r="L282" s="188"/>
      <c r="M282" s="198"/>
    </row>
    <row r="283" spans="1:15" ht="23.25" customHeight="1">
      <c r="A283" s="184"/>
      <c r="B283" s="185"/>
      <c r="C283" s="185"/>
      <c r="D283" s="190"/>
      <c r="E283" s="192"/>
      <c r="F283" s="30"/>
      <c r="G283" s="30">
        <f t="shared" si="4"/>
        <v>0</v>
      </c>
      <c r="H283" s="185" t="s">
        <v>256</v>
      </c>
      <c r="I283" s="188"/>
      <c r="J283" s="30"/>
      <c r="K283" s="30"/>
      <c r="L283" s="188"/>
      <c r="M283" s="198"/>
    </row>
    <row r="284" spans="1:15" ht="23.25" customHeight="1">
      <c r="A284" s="184"/>
      <c r="B284" s="185"/>
      <c r="C284" s="185"/>
      <c r="D284" s="190"/>
      <c r="E284" s="192"/>
      <c r="F284" s="30"/>
      <c r="G284" s="30">
        <f t="shared" si="4"/>
        <v>0</v>
      </c>
      <c r="H284" s="185" t="s">
        <v>256</v>
      </c>
      <c r="I284" s="188"/>
      <c r="J284" s="30"/>
      <c r="K284" s="30"/>
      <c r="L284" s="188"/>
      <c r="M284" s="198"/>
    </row>
    <row r="285" spans="1:15" ht="23.25" customHeight="1">
      <c r="A285" s="184"/>
      <c r="B285" s="185"/>
      <c r="C285" s="185"/>
      <c r="D285" s="190"/>
      <c r="E285" s="192"/>
      <c r="F285" s="30"/>
      <c r="G285" s="30">
        <f t="shared" si="4"/>
        <v>0</v>
      </c>
      <c r="H285" s="185" t="s">
        <v>256</v>
      </c>
      <c r="I285" s="188"/>
      <c r="J285" s="30"/>
      <c r="K285" s="30"/>
      <c r="L285" s="188"/>
      <c r="M285" s="198"/>
    </row>
    <row r="286" spans="1:15" ht="23.25" customHeight="1">
      <c r="A286" s="184"/>
      <c r="B286" s="185"/>
      <c r="C286" s="185"/>
      <c r="D286" s="190"/>
      <c r="E286" s="192"/>
      <c r="F286" s="30"/>
      <c r="G286" s="30">
        <f t="shared" si="4"/>
        <v>0</v>
      </c>
      <c r="H286" s="185" t="s">
        <v>256</v>
      </c>
      <c r="I286" s="188"/>
      <c r="J286" s="30"/>
      <c r="K286" s="30"/>
      <c r="L286" s="188"/>
      <c r="M286" s="198"/>
    </row>
    <row r="287" spans="1:15" ht="23.25" customHeight="1">
      <c r="A287" s="184"/>
      <c r="B287" s="185" t="s">
        <v>254</v>
      </c>
      <c r="C287" s="185" t="s">
        <v>258</v>
      </c>
      <c r="D287" s="190"/>
      <c r="E287" s="192"/>
      <c r="F287" s="30"/>
      <c r="G287" s="30">
        <f>SUM(G269:G286)</f>
        <v>83039222</v>
      </c>
      <c r="H287" s="185" t="s">
        <v>256</v>
      </c>
      <c r="I287" s="188"/>
      <c r="J287" s="30"/>
      <c r="K287" s="30"/>
      <c r="L287" s="188"/>
      <c r="M287" s="199"/>
      <c r="O287" s="2">
        <f>G287</f>
        <v>83039222</v>
      </c>
    </row>
    <row r="288" spans="1:15" ht="23.25" customHeight="1">
      <c r="A288" s="184"/>
      <c r="B288" s="185"/>
      <c r="C288" s="185"/>
      <c r="D288" s="190"/>
      <c r="E288" s="192"/>
      <c r="F288" s="30"/>
      <c r="G288" s="30"/>
      <c r="H288" s="185" t="s">
        <v>256</v>
      </c>
      <c r="I288" s="188"/>
      <c r="J288" s="30"/>
      <c r="K288" s="30"/>
      <c r="L288" s="188"/>
      <c r="M288" s="198"/>
    </row>
    <row r="289" spans="1:13" ht="23.25" customHeight="1">
      <c r="A289" s="184">
        <v>7</v>
      </c>
      <c r="B289" s="185" t="s">
        <v>503</v>
      </c>
      <c r="C289" s="185"/>
      <c r="D289" s="190"/>
      <c r="E289" s="192"/>
      <c r="F289" s="30" t="s">
        <v>256</v>
      </c>
      <c r="G289" s="30"/>
      <c r="H289" s="185" t="s">
        <v>256</v>
      </c>
      <c r="I289" s="188"/>
      <c r="J289" s="30"/>
      <c r="K289" s="30"/>
      <c r="L289" s="188"/>
      <c r="M289" s="198"/>
    </row>
    <row r="290" spans="1:13" ht="23.25" customHeight="1">
      <c r="A290" s="184"/>
      <c r="B290" s="185"/>
      <c r="C290" s="185"/>
      <c r="D290" s="190"/>
      <c r="E290" s="192"/>
      <c r="F290" s="30"/>
      <c r="G290" s="30"/>
      <c r="H290" s="185"/>
      <c r="I290" s="188"/>
      <c r="J290" s="30"/>
      <c r="K290" s="30"/>
      <c r="L290" s="188"/>
      <c r="M290" s="198"/>
    </row>
    <row r="291" spans="1:13" ht="23.25" customHeight="1">
      <c r="A291" s="184" t="s">
        <v>504</v>
      </c>
      <c r="B291" s="185" t="s">
        <v>505</v>
      </c>
      <c r="C291" s="185" t="s">
        <v>506</v>
      </c>
      <c r="D291" s="190" t="s">
        <v>422</v>
      </c>
      <c r="E291" s="192">
        <v>0.2</v>
      </c>
      <c r="F291" s="30">
        <v>205000</v>
      </c>
      <c r="G291" s="30">
        <f t="shared" ref="G291:G330" si="5">ROUND(E291*F291,0)</f>
        <v>41000</v>
      </c>
      <c r="H291" s="185" t="s">
        <v>507</v>
      </c>
      <c r="I291" s="188"/>
      <c r="J291" s="30"/>
      <c r="K291" s="30"/>
      <c r="L291" s="188"/>
      <c r="M291" s="198"/>
    </row>
    <row r="292" spans="1:13" ht="23.25" customHeight="1">
      <c r="A292" s="184" t="s">
        <v>504</v>
      </c>
      <c r="B292" s="185" t="s">
        <v>508</v>
      </c>
      <c r="C292" s="185" t="s">
        <v>509</v>
      </c>
      <c r="D292" s="190" t="s">
        <v>422</v>
      </c>
      <c r="E292" s="192">
        <v>0.6</v>
      </c>
      <c r="F292" s="30">
        <v>125000</v>
      </c>
      <c r="G292" s="30">
        <f t="shared" si="5"/>
        <v>75000</v>
      </c>
      <c r="H292" s="185" t="s">
        <v>510</v>
      </c>
      <c r="I292" s="188"/>
      <c r="J292" s="30"/>
      <c r="K292" s="30"/>
      <c r="L292" s="188"/>
      <c r="M292" s="198"/>
    </row>
    <row r="293" spans="1:13" ht="23.25" customHeight="1">
      <c r="A293" s="184" t="s">
        <v>504</v>
      </c>
      <c r="B293" s="185" t="s">
        <v>508</v>
      </c>
      <c r="C293" s="185" t="s">
        <v>511</v>
      </c>
      <c r="D293" s="190" t="s">
        <v>422</v>
      </c>
      <c r="E293" s="192">
        <v>3.8</v>
      </c>
      <c r="F293" s="30">
        <v>125000</v>
      </c>
      <c r="G293" s="30">
        <f t="shared" si="5"/>
        <v>475000</v>
      </c>
      <c r="H293" s="185" t="s">
        <v>510</v>
      </c>
      <c r="I293" s="188"/>
      <c r="J293" s="30"/>
      <c r="K293" s="30"/>
      <c r="L293" s="188"/>
      <c r="M293" s="198"/>
    </row>
    <row r="294" spans="1:13" ht="23.25" customHeight="1">
      <c r="A294" s="184" t="s">
        <v>504</v>
      </c>
      <c r="B294" s="185" t="s">
        <v>508</v>
      </c>
      <c r="C294" s="185" t="s">
        <v>512</v>
      </c>
      <c r="D294" s="190" t="s">
        <v>408</v>
      </c>
      <c r="E294" s="192">
        <v>0.6</v>
      </c>
      <c r="F294" s="30">
        <v>127000</v>
      </c>
      <c r="G294" s="30">
        <f t="shared" si="5"/>
        <v>76200</v>
      </c>
      <c r="H294" s="185" t="s">
        <v>510</v>
      </c>
      <c r="I294" s="188"/>
      <c r="J294" s="30"/>
      <c r="K294" s="30"/>
      <c r="L294" s="188"/>
      <c r="M294" s="198"/>
    </row>
    <row r="295" spans="1:13" ht="23.25" customHeight="1">
      <c r="A295" s="184" t="s">
        <v>504</v>
      </c>
      <c r="B295" s="185" t="s">
        <v>513</v>
      </c>
      <c r="C295" s="185" t="s">
        <v>514</v>
      </c>
      <c r="D295" s="190" t="s">
        <v>422</v>
      </c>
      <c r="E295" s="192">
        <v>0.1</v>
      </c>
      <c r="F295" s="30">
        <v>124000</v>
      </c>
      <c r="G295" s="30">
        <f t="shared" si="5"/>
        <v>12400</v>
      </c>
      <c r="H295" s="185" t="s">
        <v>515</v>
      </c>
      <c r="I295" s="188"/>
      <c r="J295" s="30"/>
      <c r="K295" s="30"/>
      <c r="L295" s="188"/>
      <c r="M295" s="198"/>
    </row>
    <row r="296" spans="1:13" ht="23.25" customHeight="1">
      <c r="A296" s="184" t="s">
        <v>504</v>
      </c>
      <c r="B296" s="185" t="s">
        <v>516</v>
      </c>
      <c r="C296" s="185" t="s">
        <v>517</v>
      </c>
      <c r="D296" s="190" t="s">
        <v>422</v>
      </c>
      <c r="E296" s="192">
        <v>0.3</v>
      </c>
      <c r="F296" s="30">
        <v>126000</v>
      </c>
      <c r="G296" s="30">
        <f t="shared" si="5"/>
        <v>37800</v>
      </c>
      <c r="H296" s="185" t="s">
        <v>515</v>
      </c>
      <c r="I296" s="188"/>
      <c r="J296" s="30"/>
      <c r="K296" s="30"/>
      <c r="L296" s="188"/>
      <c r="M296" s="198"/>
    </row>
    <row r="297" spans="1:13" ht="23.25" customHeight="1">
      <c r="A297" s="184" t="s">
        <v>504</v>
      </c>
      <c r="B297" s="185" t="s">
        <v>518</v>
      </c>
      <c r="C297" s="185" t="s">
        <v>519</v>
      </c>
      <c r="D297" s="190" t="s">
        <v>408</v>
      </c>
      <c r="E297" s="192">
        <v>2.2000000000000002</v>
      </c>
      <c r="F297" s="30">
        <v>188000</v>
      </c>
      <c r="G297" s="30">
        <f t="shared" si="5"/>
        <v>413600</v>
      </c>
      <c r="H297" s="185" t="s">
        <v>520</v>
      </c>
      <c r="I297" s="188"/>
      <c r="J297" s="30"/>
      <c r="K297" s="30"/>
      <c r="L297" s="188"/>
      <c r="M297" s="198"/>
    </row>
    <row r="298" spans="1:13" ht="23.25" customHeight="1">
      <c r="A298" s="184" t="s">
        <v>504</v>
      </c>
      <c r="B298" s="185" t="s">
        <v>518</v>
      </c>
      <c r="C298" s="185" t="s">
        <v>521</v>
      </c>
      <c r="D298" s="190" t="s">
        <v>408</v>
      </c>
      <c r="E298" s="192">
        <v>0.2</v>
      </c>
      <c r="F298" s="30">
        <v>187000</v>
      </c>
      <c r="G298" s="30">
        <f t="shared" si="5"/>
        <v>37400</v>
      </c>
      <c r="H298" s="185" t="s">
        <v>520</v>
      </c>
      <c r="I298" s="188"/>
      <c r="J298" s="30"/>
      <c r="K298" s="30"/>
      <c r="L298" s="188"/>
      <c r="M298" s="198"/>
    </row>
    <row r="299" spans="1:13" ht="23.25" customHeight="1">
      <c r="A299" s="184" t="s">
        <v>504</v>
      </c>
      <c r="B299" s="185" t="s">
        <v>518</v>
      </c>
      <c r="C299" s="185" t="s">
        <v>522</v>
      </c>
      <c r="D299" s="190" t="s">
        <v>408</v>
      </c>
      <c r="E299" s="192">
        <v>0.1</v>
      </c>
      <c r="F299" s="30">
        <v>186000</v>
      </c>
      <c r="G299" s="30">
        <f t="shared" si="5"/>
        <v>18600</v>
      </c>
      <c r="H299" s="185" t="s">
        <v>520</v>
      </c>
      <c r="I299" s="188"/>
      <c r="J299" s="30"/>
      <c r="K299" s="30"/>
      <c r="L299" s="188"/>
      <c r="M299" s="198"/>
    </row>
    <row r="300" spans="1:13" ht="23.25" customHeight="1">
      <c r="A300" s="184" t="s">
        <v>504</v>
      </c>
      <c r="B300" s="185" t="s">
        <v>518</v>
      </c>
      <c r="C300" s="185" t="s">
        <v>523</v>
      </c>
      <c r="D300" s="190" t="s">
        <v>408</v>
      </c>
      <c r="E300" s="192">
        <v>0.01</v>
      </c>
      <c r="F300" s="30">
        <v>186000</v>
      </c>
      <c r="G300" s="30">
        <f t="shared" si="5"/>
        <v>1860</v>
      </c>
      <c r="H300" s="185" t="s">
        <v>520</v>
      </c>
      <c r="I300" s="188"/>
      <c r="J300" s="30"/>
      <c r="K300" s="30"/>
      <c r="L300" s="188"/>
      <c r="M300" s="198"/>
    </row>
    <row r="301" spans="1:13" ht="23.25" customHeight="1">
      <c r="A301" s="184" t="s">
        <v>504</v>
      </c>
      <c r="B301" s="185" t="s">
        <v>518</v>
      </c>
      <c r="C301" s="185" t="s">
        <v>524</v>
      </c>
      <c r="D301" s="190" t="s">
        <v>408</v>
      </c>
      <c r="E301" s="192">
        <v>0.01</v>
      </c>
      <c r="F301" s="30">
        <v>186000</v>
      </c>
      <c r="G301" s="30">
        <f t="shared" si="5"/>
        <v>1860</v>
      </c>
      <c r="H301" s="185" t="s">
        <v>520</v>
      </c>
      <c r="I301" s="188"/>
      <c r="J301" s="30"/>
      <c r="K301" s="30"/>
      <c r="L301" s="188"/>
      <c r="M301" s="198"/>
    </row>
    <row r="302" spans="1:13" ht="23.25" customHeight="1">
      <c r="A302" s="184" t="s">
        <v>504</v>
      </c>
      <c r="B302" s="185" t="s">
        <v>518</v>
      </c>
      <c r="C302" s="185" t="s">
        <v>525</v>
      </c>
      <c r="D302" s="190" t="s">
        <v>408</v>
      </c>
      <c r="E302" s="192">
        <v>0.01</v>
      </c>
      <c r="F302" s="30">
        <v>186000</v>
      </c>
      <c r="G302" s="30">
        <f t="shared" si="5"/>
        <v>1860</v>
      </c>
      <c r="H302" s="185" t="s">
        <v>520</v>
      </c>
      <c r="I302" s="188"/>
      <c r="J302" s="30"/>
      <c r="K302" s="30"/>
      <c r="L302" s="188"/>
      <c r="M302" s="198"/>
    </row>
    <row r="303" spans="1:13" ht="23.25" customHeight="1">
      <c r="A303" s="184" t="s">
        <v>504</v>
      </c>
      <c r="B303" s="185" t="s">
        <v>526</v>
      </c>
      <c r="C303" s="185" t="s">
        <v>527</v>
      </c>
      <c r="D303" s="190" t="s">
        <v>367</v>
      </c>
      <c r="E303" s="192">
        <v>17</v>
      </c>
      <c r="F303" s="30">
        <v>80</v>
      </c>
      <c r="G303" s="30">
        <f t="shared" si="5"/>
        <v>1360</v>
      </c>
      <c r="H303" s="185" t="s">
        <v>528</v>
      </c>
      <c r="I303" s="188"/>
      <c r="J303" s="30"/>
      <c r="K303" s="30"/>
      <c r="L303" s="188"/>
      <c r="M303" s="198"/>
    </row>
    <row r="304" spans="1:13" ht="23.25" customHeight="1">
      <c r="A304" s="184" t="s">
        <v>504</v>
      </c>
      <c r="B304" s="185" t="s">
        <v>526</v>
      </c>
      <c r="C304" s="185" t="s">
        <v>529</v>
      </c>
      <c r="D304" s="190" t="s">
        <v>367</v>
      </c>
      <c r="E304" s="192">
        <v>9</v>
      </c>
      <c r="F304" s="30">
        <v>83</v>
      </c>
      <c r="G304" s="30">
        <f t="shared" si="5"/>
        <v>747</v>
      </c>
      <c r="H304" s="185" t="s">
        <v>528</v>
      </c>
      <c r="I304" s="188"/>
      <c r="J304" s="30"/>
      <c r="K304" s="30"/>
      <c r="L304" s="188"/>
      <c r="M304" s="198"/>
    </row>
    <row r="305" spans="1:13" ht="23.25" customHeight="1">
      <c r="A305" s="184" t="s">
        <v>504</v>
      </c>
      <c r="B305" s="185" t="s">
        <v>526</v>
      </c>
      <c r="C305" s="185" t="s">
        <v>530</v>
      </c>
      <c r="D305" s="190" t="s">
        <v>367</v>
      </c>
      <c r="E305" s="192">
        <v>25</v>
      </c>
      <c r="F305" s="30">
        <v>86</v>
      </c>
      <c r="G305" s="30">
        <f t="shared" si="5"/>
        <v>2150</v>
      </c>
      <c r="H305" s="185" t="s">
        <v>528</v>
      </c>
      <c r="I305" s="188"/>
      <c r="J305" s="30"/>
      <c r="K305" s="30"/>
      <c r="L305" s="188"/>
      <c r="M305" s="198"/>
    </row>
    <row r="306" spans="1:13" ht="23.25" customHeight="1">
      <c r="A306" s="184" t="s">
        <v>504</v>
      </c>
      <c r="B306" s="185" t="s">
        <v>526</v>
      </c>
      <c r="C306" s="185" t="s">
        <v>531</v>
      </c>
      <c r="D306" s="190" t="s">
        <v>367</v>
      </c>
      <c r="E306" s="192">
        <v>9</v>
      </c>
      <c r="F306" s="30">
        <v>89</v>
      </c>
      <c r="G306" s="30">
        <f t="shared" si="5"/>
        <v>801</v>
      </c>
      <c r="H306" s="185" t="s">
        <v>528</v>
      </c>
      <c r="I306" s="188"/>
      <c r="J306" s="30"/>
      <c r="K306" s="30"/>
      <c r="L306" s="188"/>
      <c r="M306" s="198"/>
    </row>
    <row r="307" spans="1:13" ht="23.25" customHeight="1">
      <c r="A307" s="184" t="s">
        <v>504</v>
      </c>
      <c r="B307" s="185" t="s">
        <v>526</v>
      </c>
      <c r="C307" s="185" t="s">
        <v>532</v>
      </c>
      <c r="D307" s="190" t="s">
        <v>367</v>
      </c>
      <c r="E307" s="192">
        <v>7</v>
      </c>
      <c r="F307" s="30">
        <v>138</v>
      </c>
      <c r="G307" s="30">
        <f t="shared" si="5"/>
        <v>966</v>
      </c>
      <c r="H307" s="185" t="s">
        <v>528</v>
      </c>
      <c r="I307" s="188"/>
      <c r="J307" s="30"/>
      <c r="K307" s="30"/>
      <c r="L307" s="188"/>
      <c r="M307" s="198"/>
    </row>
    <row r="308" spans="1:13" ht="23.25" customHeight="1">
      <c r="A308" s="184" t="s">
        <v>504</v>
      </c>
      <c r="B308" s="185" t="s">
        <v>526</v>
      </c>
      <c r="C308" s="185" t="s">
        <v>533</v>
      </c>
      <c r="D308" s="190" t="s">
        <v>367</v>
      </c>
      <c r="E308" s="192">
        <v>7</v>
      </c>
      <c r="F308" s="30">
        <v>192</v>
      </c>
      <c r="G308" s="30">
        <f t="shared" si="5"/>
        <v>1344</v>
      </c>
      <c r="H308" s="185" t="s">
        <v>528</v>
      </c>
      <c r="I308" s="188"/>
      <c r="J308" s="30"/>
      <c r="K308" s="30"/>
      <c r="L308" s="188"/>
      <c r="M308" s="198"/>
    </row>
    <row r="309" spans="1:13" ht="23.25" customHeight="1">
      <c r="A309" s="184"/>
      <c r="B309" s="185"/>
      <c r="C309" s="185"/>
      <c r="D309" s="190"/>
      <c r="E309" s="192"/>
      <c r="F309" s="30"/>
      <c r="G309" s="30">
        <f t="shared" si="5"/>
        <v>0</v>
      </c>
      <c r="H309" s="185" t="s">
        <v>256</v>
      </c>
      <c r="I309" s="188"/>
      <c r="J309" s="30"/>
      <c r="K309" s="30"/>
      <c r="L309" s="188"/>
      <c r="M309" s="198"/>
    </row>
    <row r="310" spans="1:13" ht="23.25" customHeight="1">
      <c r="A310" s="184"/>
      <c r="B310" s="185"/>
      <c r="C310" s="185"/>
      <c r="D310" s="190"/>
      <c r="E310" s="192"/>
      <c r="F310" s="30"/>
      <c r="G310" s="30">
        <f t="shared" si="5"/>
        <v>0</v>
      </c>
      <c r="H310" s="185" t="s">
        <v>256</v>
      </c>
      <c r="I310" s="188"/>
      <c r="J310" s="30"/>
      <c r="K310" s="30"/>
      <c r="L310" s="188"/>
      <c r="M310" s="198"/>
    </row>
    <row r="311" spans="1:13" ht="23.25" customHeight="1">
      <c r="A311" s="184" t="s">
        <v>504</v>
      </c>
      <c r="B311" s="185" t="s">
        <v>526</v>
      </c>
      <c r="C311" s="185" t="s">
        <v>534</v>
      </c>
      <c r="D311" s="190" t="s">
        <v>367</v>
      </c>
      <c r="E311" s="192">
        <v>25</v>
      </c>
      <c r="F311" s="30">
        <v>210</v>
      </c>
      <c r="G311" s="30">
        <f t="shared" si="5"/>
        <v>5250</v>
      </c>
      <c r="H311" s="185" t="s">
        <v>528</v>
      </c>
      <c r="I311" s="188"/>
      <c r="J311" s="30"/>
      <c r="K311" s="30"/>
      <c r="L311" s="188"/>
      <c r="M311" s="198"/>
    </row>
    <row r="312" spans="1:13" ht="23.25" customHeight="1">
      <c r="A312" s="184" t="s">
        <v>504</v>
      </c>
      <c r="B312" s="185" t="s">
        <v>535</v>
      </c>
      <c r="C312" s="185" t="s">
        <v>536</v>
      </c>
      <c r="D312" s="190" t="s">
        <v>367</v>
      </c>
      <c r="E312" s="192">
        <v>96</v>
      </c>
      <c r="F312" s="30">
        <v>315</v>
      </c>
      <c r="G312" s="30">
        <f t="shared" si="5"/>
        <v>30240</v>
      </c>
      <c r="H312" s="185" t="s">
        <v>537</v>
      </c>
      <c r="I312" s="188"/>
      <c r="J312" s="30"/>
      <c r="K312" s="30"/>
      <c r="L312" s="188"/>
      <c r="M312" s="198"/>
    </row>
    <row r="313" spans="1:13" ht="23.25" customHeight="1">
      <c r="A313" s="184" t="s">
        <v>504</v>
      </c>
      <c r="B313" s="185" t="s">
        <v>535</v>
      </c>
      <c r="C313" s="185" t="s">
        <v>538</v>
      </c>
      <c r="D313" s="190" t="s">
        <v>367</v>
      </c>
      <c r="E313" s="192">
        <v>8</v>
      </c>
      <c r="F313" s="30">
        <v>516</v>
      </c>
      <c r="G313" s="30">
        <f t="shared" si="5"/>
        <v>4128</v>
      </c>
      <c r="H313" s="185" t="s">
        <v>537</v>
      </c>
      <c r="I313" s="188"/>
      <c r="J313" s="30"/>
      <c r="K313" s="30"/>
      <c r="L313" s="188"/>
      <c r="M313" s="198"/>
    </row>
    <row r="314" spans="1:13" ht="23.25" customHeight="1">
      <c r="A314" s="184" t="s">
        <v>504</v>
      </c>
      <c r="B314" s="185" t="s">
        <v>417</v>
      </c>
      <c r="C314" s="185" t="s">
        <v>418</v>
      </c>
      <c r="D314" s="190" t="s">
        <v>408</v>
      </c>
      <c r="E314" s="192">
        <v>-0.3</v>
      </c>
      <c r="F314" s="30">
        <v>43500</v>
      </c>
      <c r="G314" s="30">
        <f t="shared" si="5"/>
        <v>-13050</v>
      </c>
      <c r="H314" s="185" t="s">
        <v>419</v>
      </c>
      <c r="I314" s="188"/>
      <c r="J314" s="30"/>
      <c r="K314" s="30"/>
      <c r="L314" s="188"/>
      <c r="M314" s="198"/>
    </row>
    <row r="315" spans="1:13" ht="23.25" customHeight="1">
      <c r="A315" s="184" t="s">
        <v>504</v>
      </c>
      <c r="B315" s="185" t="s">
        <v>539</v>
      </c>
      <c r="C315" s="185" t="s">
        <v>540</v>
      </c>
      <c r="D315" s="190" t="s">
        <v>408</v>
      </c>
      <c r="E315" s="192">
        <v>8.3000000000000007</v>
      </c>
      <c r="F315" s="30">
        <v>102000</v>
      </c>
      <c r="G315" s="30">
        <f t="shared" si="5"/>
        <v>846600</v>
      </c>
      <c r="H315" s="185" t="s">
        <v>541</v>
      </c>
      <c r="I315" s="188"/>
      <c r="J315" s="30"/>
      <c r="K315" s="30"/>
      <c r="L315" s="188"/>
      <c r="M315" s="198"/>
    </row>
    <row r="316" spans="1:13" ht="23.25" customHeight="1">
      <c r="A316" s="184" t="s">
        <v>504</v>
      </c>
      <c r="B316" s="185" t="s">
        <v>542</v>
      </c>
      <c r="C316" s="185" t="s">
        <v>543</v>
      </c>
      <c r="D316" s="190" t="s">
        <v>242</v>
      </c>
      <c r="E316" s="192">
        <v>233</v>
      </c>
      <c r="F316" s="30">
        <v>420</v>
      </c>
      <c r="G316" s="30">
        <f t="shared" si="5"/>
        <v>97860</v>
      </c>
      <c r="H316" s="185" t="s">
        <v>541</v>
      </c>
      <c r="I316" s="188"/>
      <c r="J316" s="30"/>
      <c r="K316" s="30"/>
      <c r="L316" s="188"/>
      <c r="M316" s="198"/>
    </row>
    <row r="317" spans="1:13" ht="23.25" customHeight="1">
      <c r="A317" s="184" t="s">
        <v>504</v>
      </c>
      <c r="B317" s="185" t="s">
        <v>544</v>
      </c>
      <c r="C317" s="185" t="s">
        <v>545</v>
      </c>
      <c r="D317" s="190" t="s">
        <v>242</v>
      </c>
      <c r="E317" s="192">
        <v>233</v>
      </c>
      <c r="F317" s="30">
        <v>420</v>
      </c>
      <c r="G317" s="30">
        <f t="shared" si="5"/>
        <v>97860</v>
      </c>
      <c r="H317" s="185" t="s">
        <v>541</v>
      </c>
      <c r="I317" s="188"/>
      <c r="J317" s="30"/>
      <c r="K317" s="30"/>
      <c r="L317" s="188"/>
      <c r="M317" s="198"/>
    </row>
    <row r="318" spans="1:13" ht="23.25" customHeight="1">
      <c r="A318" s="184" t="s">
        <v>504</v>
      </c>
      <c r="B318" s="185" t="s">
        <v>546</v>
      </c>
      <c r="C318" s="185" t="s">
        <v>286</v>
      </c>
      <c r="D318" s="190" t="s">
        <v>408</v>
      </c>
      <c r="E318" s="192">
        <v>8.3000000000000007</v>
      </c>
      <c r="F318" s="30">
        <v>9350</v>
      </c>
      <c r="G318" s="30">
        <f t="shared" si="5"/>
        <v>77605</v>
      </c>
      <c r="H318" s="185" t="s">
        <v>547</v>
      </c>
      <c r="I318" s="188"/>
      <c r="J318" s="30"/>
      <c r="K318" s="30"/>
      <c r="L318" s="188"/>
      <c r="M318" s="198"/>
    </row>
    <row r="319" spans="1:13" ht="23.25" customHeight="1">
      <c r="A319" s="184" t="s">
        <v>504</v>
      </c>
      <c r="B319" s="185" t="s">
        <v>548</v>
      </c>
      <c r="C319" s="185" t="s">
        <v>549</v>
      </c>
      <c r="D319" s="190" t="s">
        <v>367</v>
      </c>
      <c r="E319" s="192">
        <v>92</v>
      </c>
      <c r="F319" s="30">
        <v>250</v>
      </c>
      <c r="G319" s="30">
        <f t="shared" si="5"/>
        <v>23000</v>
      </c>
      <c r="H319" s="185" t="s">
        <v>550</v>
      </c>
      <c r="I319" s="188"/>
      <c r="J319" s="30"/>
      <c r="K319" s="30"/>
      <c r="L319" s="188"/>
      <c r="M319" s="198"/>
    </row>
    <row r="320" spans="1:13" ht="23.25" customHeight="1">
      <c r="A320" s="184" t="s">
        <v>504</v>
      </c>
      <c r="B320" s="185" t="s">
        <v>551</v>
      </c>
      <c r="C320" s="185" t="s">
        <v>552</v>
      </c>
      <c r="D320" s="190" t="s">
        <v>408</v>
      </c>
      <c r="E320" s="192">
        <v>8.3000000000000007</v>
      </c>
      <c r="F320" s="30">
        <v>8510</v>
      </c>
      <c r="G320" s="30">
        <f t="shared" si="5"/>
        <v>70633</v>
      </c>
      <c r="H320" s="185" t="s">
        <v>547</v>
      </c>
      <c r="I320" s="188"/>
      <c r="J320" s="30"/>
      <c r="K320" s="30"/>
      <c r="L320" s="188"/>
      <c r="M320" s="198"/>
    </row>
    <row r="321" spans="1:15" ht="23.25" customHeight="1">
      <c r="A321" s="184" t="s">
        <v>504</v>
      </c>
      <c r="B321" s="185" t="s">
        <v>553</v>
      </c>
      <c r="C321" s="185" t="s">
        <v>554</v>
      </c>
      <c r="D321" s="190" t="s">
        <v>367</v>
      </c>
      <c r="E321" s="192">
        <v>8</v>
      </c>
      <c r="F321" s="30">
        <v>1910</v>
      </c>
      <c r="G321" s="30">
        <f t="shared" si="5"/>
        <v>15280</v>
      </c>
      <c r="H321" s="185" t="s">
        <v>555</v>
      </c>
      <c r="I321" s="188"/>
      <c r="J321" s="30"/>
      <c r="K321" s="30"/>
      <c r="L321" s="188"/>
      <c r="M321" s="198"/>
    </row>
    <row r="322" spans="1:15" ht="23.25" customHeight="1">
      <c r="A322" s="184" t="s">
        <v>504</v>
      </c>
      <c r="B322" s="185" t="s">
        <v>556</v>
      </c>
      <c r="C322" s="185" t="s">
        <v>557</v>
      </c>
      <c r="D322" s="190" t="s">
        <v>232</v>
      </c>
      <c r="E322" s="192">
        <v>2</v>
      </c>
      <c r="F322" s="30">
        <v>3550</v>
      </c>
      <c r="G322" s="30">
        <f t="shared" si="5"/>
        <v>7100</v>
      </c>
      <c r="H322" s="185" t="s">
        <v>558</v>
      </c>
      <c r="I322" s="188"/>
      <c r="J322" s="30"/>
      <c r="K322" s="30"/>
      <c r="L322" s="188"/>
      <c r="M322" s="198"/>
    </row>
    <row r="323" spans="1:15" ht="23.25" customHeight="1">
      <c r="A323" s="184" t="s">
        <v>504</v>
      </c>
      <c r="B323" s="185" t="s">
        <v>556</v>
      </c>
      <c r="C323" s="185" t="s">
        <v>559</v>
      </c>
      <c r="D323" s="190" t="s">
        <v>232</v>
      </c>
      <c r="E323" s="192">
        <v>6</v>
      </c>
      <c r="F323" s="30">
        <v>3550</v>
      </c>
      <c r="G323" s="30">
        <f t="shared" si="5"/>
        <v>21300</v>
      </c>
      <c r="H323" s="185" t="s">
        <v>558</v>
      </c>
      <c r="I323" s="188"/>
      <c r="J323" s="30"/>
      <c r="K323" s="30"/>
      <c r="L323" s="188"/>
      <c r="M323" s="198"/>
    </row>
    <row r="324" spans="1:15" ht="23.25" customHeight="1">
      <c r="A324" s="184" t="s">
        <v>504</v>
      </c>
      <c r="B324" s="185" t="s">
        <v>556</v>
      </c>
      <c r="C324" s="185" t="s">
        <v>560</v>
      </c>
      <c r="D324" s="190" t="s">
        <v>232</v>
      </c>
      <c r="E324" s="192">
        <v>2</v>
      </c>
      <c r="F324" s="30">
        <v>3550</v>
      </c>
      <c r="G324" s="30">
        <f t="shared" si="5"/>
        <v>7100</v>
      </c>
      <c r="H324" s="185" t="s">
        <v>558</v>
      </c>
      <c r="I324" s="188"/>
      <c r="J324" s="30"/>
      <c r="K324" s="30"/>
      <c r="L324" s="188"/>
      <c r="M324" s="198"/>
    </row>
    <row r="325" spans="1:15" ht="23.25" customHeight="1">
      <c r="A325" s="184" t="s">
        <v>504</v>
      </c>
      <c r="B325" s="185" t="s">
        <v>556</v>
      </c>
      <c r="C325" s="185" t="s">
        <v>561</v>
      </c>
      <c r="D325" s="190" t="s">
        <v>232</v>
      </c>
      <c r="E325" s="192">
        <v>1</v>
      </c>
      <c r="F325" s="30">
        <v>3550</v>
      </c>
      <c r="G325" s="30">
        <f t="shared" si="5"/>
        <v>3550</v>
      </c>
      <c r="H325" s="185" t="s">
        <v>558</v>
      </c>
      <c r="I325" s="188"/>
      <c r="J325" s="30"/>
      <c r="K325" s="30"/>
      <c r="L325" s="188"/>
      <c r="M325" s="198"/>
    </row>
    <row r="326" spans="1:15" ht="23.25" customHeight="1">
      <c r="A326" s="184" t="s">
        <v>504</v>
      </c>
      <c r="B326" s="185" t="s">
        <v>556</v>
      </c>
      <c r="C326" s="185" t="s">
        <v>562</v>
      </c>
      <c r="D326" s="190" t="s">
        <v>232</v>
      </c>
      <c r="E326" s="192">
        <v>2</v>
      </c>
      <c r="F326" s="30">
        <v>4780</v>
      </c>
      <c r="G326" s="30">
        <f t="shared" si="5"/>
        <v>9560</v>
      </c>
      <c r="H326" s="185" t="s">
        <v>563</v>
      </c>
      <c r="I326" s="188"/>
      <c r="J326" s="30"/>
      <c r="K326" s="30"/>
      <c r="L326" s="188"/>
      <c r="M326" s="198"/>
    </row>
    <row r="327" spans="1:15" ht="23.25" customHeight="1">
      <c r="A327" s="184"/>
      <c r="B327" s="185"/>
      <c r="C327" s="185"/>
      <c r="D327" s="190"/>
      <c r="E327" s="192"/>
      <c r="F327" s="30"/>
      <c r="G327" s="30">
        <f t="shared" si="5"/>
        <v>0</v>
      </c>
      <c r="H327" s="185" t="s">
        <v>256</v>
      </c>
      <c r="I327" s="188"/>
      <c r="J327" s="30"/>
      <c r="K327" s="30"/>
      <c r="L327" s="188"/>
      <c r="M327" s="198"/>
    </row>
    <row r="328" spans="1:15" ht="23.25" customHeight="1">
      <c r="A328" s="184"/>
      <c r="B328" s="185"/>
      <c r="C328" s="185"/>
      <c r="D328" s="190"/>
      <c r="E328" s="192"/>
      <c r="F328" s="30"/>
      <c r="G328" s="30">
        <f t="shared" si="5"/>
        <v>0</v>
      </c>
      <c r="H328" s="185" t="s">
        <v>256</v>
      </c>
      <c r="I328" s="188"/>
      <c r="J328" s="30"/>
      <c r="K328" s="30"/>
      <c r="L328" s="188"/>
      <c r="M328" s="198"/>
    </row>
    <row r="329" spans="1:15" ht="23.25" customHeight="1">
      <c r="A329" s="184"/>
      <c r="B329" s="185"/>
      <c r="C329" s="185"/>
      <c r="D329" s="190"/>
      <c r="E329" s="192"/>
      <c r="F329" s="30"/>
      <c r="G329" s="30">
        <f t="shared" si="5"/>
        <v>0</v>
      </c>
      <c r="H329" s="185" t="s">
        <v>256</v>
      </c>
      <c r="I329" s="188"/>
      <c r="J329" s="30"/>
      <c r="K329" s="30"/>
      <c r="L329" s="188"/>
      <c r="M329" s="198"/>
    </row>
    <row r="330" spans="1:15" ht="23.25" customHeight="1">
      <c r="A330" s="184"/>
      <c r="B330" s="185"/>
      <c r="C330" s="185"/>
      <c r="D330" s="190"/>
      <c r="E330" s="192"/>
      <c r="F330" s="30"/>
      <c r="G330" s="30">
        <f t="shared" si="5"/>
        <v>0</v>
      </c>
      <c r="H330" s="185" t="s">
        <v>256</v>
      </c>
      <c r="I330" s="188"/>
      <c r="J330" s="30"/>
      <c r="K330" s="30"/>
      <c r="L330" s="188"/>
      <c r="M330" s="198"/>
    </row>
    <row r="331" spans="1:15" ht="23.25" customHeight="1">
      <c r="A331" s="184"/>
      <c r="B331" s="185" t="s">
        <v>254</v>
      </c>
      <c r="C331" s="185" t="s">
        <v>213</v>
      </c>
      <c r="D331" s="190"/>
      <c r="E331" s="192"/>
      <c r="F331" s="30"/>
      <c r="G331" s="30">
        <f>SUM(G291:G330)</f>
        <v>2503964</v>
      </c>
      <c r="H331" s="185" t="s">
        <v>256</v>
      </c>
      <c r="I331" s="188"/>
      <c r="J331" s="30"/>
      <c r="K331" s="30"/>
      <c r="L331" s="188"/>
      <c r="M331" s="198"/>
      <c r="O331" s="2">
        <f>G331</f>
        <v>2503964</v>
      </c>
    </row>
    <row r="332" spans="1:15" ht="23.25" customHeight="1">
      <c r="A332" s="184"/>
      <c r="B332" s="185"/>
      <c r="C332" s="185"/>
      <c r="D332" s="190"/>
      <c r="E332" s="192"/>
      <c r="F332" s="30"/>
      <c r="G332" s="30"/>
      <c r="H332" s="185" t="s">
        <v>256</v>
      </c>
      <c r="I332" s="188"/>
      <c r="J332" s="30"/>
      <c r="K332" s="30"/>
      <c r="L332" s="188"/>
      <c r="M332" s="198"/>
    </row>
    <row r="333" spans="1:15" ht="23.25" customHeight="1">
      <c r="A333" s="184">
        <v>8</v>
      </c>
      <c r="B333" s="185" t="s">
        <v>265</v>
      </c>
      <c r="C333" s="185"/>
      <c r="D333" s="190"/>
      <c r="E333" s="192"/>
      <c r="F333" s="30" t="s">
        <v>256</v>
      </c>
      <c r="G333" s="30"/>
      <c r="H333" s="185" t="s">
        <v>256</v>
      </c>
      <c r="I333" s="188"/>
      <c r="J333" s="30"/>
      <c r="K333" s="30"/>
      <c r="L333" s="188"/>
      <c r="M333" s="198"/>
    </row>
    <row r="334" spans="1:15" ht="23.25" customHeight="1">
      <c r="A334" s="184"/>
      <c r="B334" s="185" t="s">
        <v>564</v>
      </c>
      <c r="C334" s="185"/>
      <c r="D334" s="190"/>
      <c r="E334" s="192"/>
      <c r="F334" s="30"/>
      <c r="G334" s="30"/>
      <c r="H334" s="185" t="s">
        <v>256</v>
      </c>
      <c r="I334" s="188"/>
      <c r="J334" s="30"/>
      <c r="K334" s="30"/>
      <c r="L334" s="188"/>
      <c r="M334" s="198"/>
    </row>
    <row r="335" spans="1:15" ht="23.25" customHeight="1">
      <c r="A335" s="184"/>
      <c r="B335" s="185" t="s">
        <v>565</v>
      </c>
      <c r="C335" s="189" t="s">
        <v>566</v>
      </c>
      <c r="D335" s="190" t="s">
        <v>242</v>
      </c>
      <c r="E335" s="192">
        <v>1890</v>
      </c>
      <c r="F335" s="30">
        <v>27400</v>
      </c>
      <c r="G335" s="30">
        <f t="shared" ref="G335:G374" si="6">ROUND(E335*F335,0)</f>
        <v>51786000</v>
      </c>
      <c r="H335" s="185" t="s">
        <v>233</v>
      </c>
      <c r="I335" s="188"/>
      <c r="J335" s="30"/>
      <c r="K335" s="30"/>
      <c r="L335" s="188"/>
      <c r="M335" s="198"/>
      <c r="O335" s="201"/>
    </row>
    <row r="336" spans="1:15" ht="23.25" customHeight="1">
      <c r="A336" s="184"/>
      <c r="B336" s="185"/>
      <c r="C336" s="189"/>
      <c r="D336" s="190"/>
      <c r="E336" s="192"/>
      <c r="F336" s="30"/>
      <c r="G336" s="30">
        <f t="shared" si="6"/>
        <v>0</v>
      </c>
      <c r="H336" s="185" t="s">
        <v>256</v>
      </c>
      <c r="I336" s="188"/>
      <c r="J336" s="30"/>
      <c r="K336" s="30"/>
      <c r="L336" s="188"/>
      <c r="M336" s="198"/>
    </row>
    <row r="337" spans="1:13" ht="23.25" customHeight="1">
      <c r="A337" s="184"/>
      <c r="B337" s="189" t="s">
        <v>567</v>
      </c>
      <c r="C337" s="185" t="s">
        <v>568</v>
      </c>
      <c r="D337" s="190" t="s">
        <v>242</v>
      </c>
      <c r="E337" s="192">
        <v>112</v>
      </c>
      <c r="F337" s="30">
        <v>11900</v>
      </c>
      <c r="G337" s="30">
        <f t="shared" si="6"/>
        <v>1332800</v>
      </c>
      <c r="H337" s="185" t="s">
        <v>233</v>
      </c>
      <c r="I337" s="188"/>
      <c r="J337" s="30"/>
      <c r="K337" s="30"/>
      <c r="L337" s="188"/>
      <c r="M337" s="198"/>
    </row>
    <row r="338" spans="1:13" ht="23.25" customHeight="1">
      <c r="A338" s="184"/>
      <c r="B338" s="185" t="s">
        <v>569</v>
      </c>
      <c r="C338" s="189" t="s">
        <v>568</v>
      </c>
      <c r="D338" s="190" t="s">
        <v>242</v>
      </c>
      <c r="E338" s="192">
        <v>187</v>
      </c>
      <c r="F338" s="30">
        <v>12400</v>
      </c>
      <c r="G338" s="30">
        <f t="shared" si="6"/>
        <v>2318800</v>
      </c>
      <c r="H338" s="185" t="s">
        <v>233</v>
      </c>
      <c r="I338" s="188"/>
      <c r="J338" s="30"/>
      <c r="K338" s="30"/>
      <c r="L338" s="188"/>
      <c r="M338" s="198"/>
    </row>
    <row r="339" spans="1:13" ht="23.25" customHeight="1">
      <c r="A339" s="184"/>
      <c r="B339" s="185" t="s">
        <v>570</v>
      </c>
      <c r="C339" s="185" t="s">
        <v>571</v>
      </c>
      <c r="D339" s="190" t="s">
        <v>242</v>
      </c>
      <c r="E339" s="192">
        <v>58.8</v>
      </c>
      <c r="F339" s="30">
        <v>5490</v>
      </c>
      <c r="G339" s="30">
        <f t="shared" si="6"/>
        <v>322812</v>
      </c>
      <c r="H339" s="185" t="s">
        <v>572</v>
      </c>
      <c r="I339" s="188"/>
      <c r="J339" s="30"/>
      <c r="K339" s="30"/>
      <c r="L339" s="188"/>
      <c r="M339" s="198"/>
    </row>
    <row r="340" spans="1:13" ht="23.25" customHeight="1">
      <c r="A340" s="184"/>
      <c r="B340" s="185" t="s">
        <v>573</v>
      </c>
      <c r="C340" s="185" t="s">
        <v>571</v>
      </c>
      <c r="D340" s="190" t="s">
        <v>242</v>
      </c>
      <c r="E340" s="192">
        <v>9.5</v>
      </c>
      <c r="F340" s="30">
        <v>5290</v>
      </c>
      <c r="G340" s="30">
        <f t="shared" si="6"/>
        <v>50255</v>
      </c>
      <c r="H340" s="185" t="s">
        <v>572</v>
      </c>
      <c r="I340" s="188"/>
      <c r="J340" s="30"/>
      <c r="K340" s="30"/>
      <c r="L340" s="188"/>
      <c r="M340" s="198"/>
    </row>
    <row r="341" spans="1:13" ht="23.25" customHeight="1">
      <c r="A341" s="184"/>
      <c r="B341" s="185" t="s">
        <v>574</v>
      </c>
      <c r="C341" s="185">
        <v>0</v>
      </c>
      <c r="D341" s="190" t="s">
        <v>232</v>
      </c>
      <c r="E341" s="192">
        <v>27</v>
      </c>
      <c r="F341" s="30">
        <v>27200</v>
      </c>
      <c r="G341" s="30">
        <f t="shared" si="6"/>
        <v>734400</v>
      </c>
      <c r="H341" s="185" t="s">
        <v>233</v>
      </c>
      <c r="I341" s="188"/>
      <c r="J341" s="30"/>
      <c r="K341" s="30"/>
      <c r="L341" s="188"/>
      <c r="M341" s="198"/>
    </row>
    <row r="342" spans="1:13" ht="23.25" customHeight="1">
      <c r="A342" s="184"/>
      <c r="B342" s="185" t="s">
        <v>575</v>
      </c>
      <c r="C342" s="185" t="s">
        <v>576</v>
      </c>
      <c r="D342" s="190" t="s">
        <v>101</v>
      </c>
      <c r="E342" s="192">
        <v>354</v>
      </c>
      <c r="F342" s="30">
        <v>880</v>
      </c>
      <c r="G342" s="30">
        <f t="shared" si="6"/>
        <v>311520</v>
      </c>
      <c r="H342" s="185" t="s">
        <v>233</v>
      </c>
      <c r="I342" s="188"/>
      <c r="J342" s="30"/>
      <c r="K342" s="30"/>
      <c r="L342" s="188"/>
      <c r="M342" s="198"/>
    </row>
    <row r="343" spans="1:13" ht="23.25" customHeight="1">
      <c r="A343" s="184"/>
      <c r="B343" s="185" t="s">
        <v>577</v>
      </c>
      <c r="C343" s="185" t="s">
        <v>578</v>
      </c>
      <c r="D343" s="190" t="s">
        <v>101</v>
      </c>
      <c r="E343" s="192">
        <v>817</v>
      </c>
      <c r="F343" s="30">
        <v>490</v>
      </c>
      <c r="G343" s="30">
        <f t="shared" si="6"/>
        <v>400330</v>
      </c>
      <c r="H343" s="185" t="s">
        <v>579</v>
      </c>
      <c r="I343" s="188"/>
      <c r="J343" s="30"/>
      <c r="K343" s="30"/>
      <c r="L343" s="188"/>
      <c r="M343" s="198"/>
    </row>
    <row r="344" spans="1:13" ht="23.25" customHeight="1">
      <c r="A344" s="184"/>
      <c r="B344" s="185" t="s">
        <v>577</v>
      </c>
      <c r="C344" s="185" t="s">
        <v>580</v>
      </c>
      <c r="D344" s="190" t="s">
        <v>101</v>
      </c>
      <c r="E344" s="192">
        <v>1202</v>
      </c>
      <c r="F344" s="30">
        <v>510</v>
      </c>
      <c r="G344" s="30">
        <f t="shared" si="6"/>
        <v>613020</v>
      </c>
      <c r="H344" s="185" t="s">
        <v>579</v>
      </c>
      <c r="I344" s="188"/>
      <c r="J344" s="30"/>
      <c r="K344" s="30"/>
      <c r="L344" s="188"/>
      <c r="M344" s="198"/>
    </row>
    <row r="345" spans="1:13" ht="23.25" customHeight="1">
      <c r="A345" s="184"/>
      <c r="B345" s="185" t="s">
        <v>577</v>
      </c>
      <c r="C345" s="185" t="s">
        <v>581</v>
      </c>
      <c r="D345" s="190" t="s">
        <v>101</v>
      </c>
      <c r="E345" s="192">
        <v>95.9</v>
      </c>
      <c r="F345" s="30">
        <v>420</v>
      </c>
      <c r="G345" s="30">
        <f t="shared" si="6"/>
        <v>40278</v>
      </c>
      <c r="H345" s="185" t="s">
        <v>579</v>
      </c>
      <c r="I345" s="188"/>
      <c r="J345" s="30"/>
      <c r="K345" s="30"/>
      <c r="L345" s="188"/>
      <c r="M345" s="198"/>
    </row>
    <row r="346" spans="1:13" ht="23.25" customHeight="1">
      <c r="A346" s="184"/>
      <c r="B346" s="185" t="s">
        <v>582</v>
      </c>
      <c r="C346" s="185"/>
      <c r="D346" s="190"/>
      <c r="E346" s="192"/>
      <c r="F346" s="30"/>
      <c r="G346" s="30">
        <f t="shared" si="6"/>
        <v>0</v>
      </c>
      <c r="H346" s="185" t="s">
        <v>256</v>
      </c>
      <c r="I346" s="188"/>
      <c r="J346" s="30"/>
      <c r="K346" s="30"/>
      <c r="L346" s="188"/>
      <c r="M346" s="198"/>
    </row>
    <row r="347" spans="1:13" ht="23.25" customHeight="1">
      <c r="A347" s="184"/>
      <c r="B347" s="185" t="s">
        <v>583</v>
      </c>
      <c r="C347" s="185" t="s">
        <v>584</v>
      </c>
      <c r="D347" s="190" t="s">
        <v>242</v>
      </c>
      <c r="E347" s="192">
        <v>569</v>
      </c>
      <c r="F347" s="30">
        <v>7920</v>
      </c>
      <c r="G347" s="30">
        <f t="shared" si="6"/>
        <v>4506480</v>
      </c>
      <c r="H347" s="185" t="s">
        <v>233</v>
      </c>
      <c r="I347" s="188"/>
      <c r="J347" s="30"/>
      <c r="K347" s="30"/>
      <c r="L347" s="188"/>
      <c r="M347" s="198"/>
    </row>
    <row r="348" spans="1:13" ht="23.25" customHeight="1">
      <c r="A348" s="184"/>
      <c r="B348" s="185" t="s">
        <v>585</v>
      </c>
      <c r="C348" s="185" t="s">
        <v>584</v>
      </c>
      <c r="D348" s="190" t="s">
        <v>242</v>
      </c>
      <c r="E348" s="192">
        <v>977</v>
      </c>
      <c r="F348" s="30">
        <v>7920</v>
      </c>
      <c r="G348" s="30">
        <f t="shared" si="6"/>
        <v>7737840</v>
      </c>
      <c r="H348" s="185" t="s">
        <v>233</v>
      </c>
      <c r="I348" s="188"/>
      <c r="J348" s="30"/>
      <c r="K348" s="30"/>
      <c r="L348" s="188"/>
      <c r="M348" s="198"/>
    </row>
    <row r="349" spans="1:13" ht="23.25" customHeight="1">
      <c r="A349" s="184"/>
      <c r="B349" s="185" t="s">
        <v>577</v>
      </c>
      <c r="C349" s="185" t="s">
        <v>586</v>
      </c>
      <c r="D349" s="190" t="s">
        <v>101</v>
      </c>
      <c r="E349" s="192">
        <v>132</v>
      </c>
      <c r="F349" s="30">
        <v>410</v>
      </c>
      <c r="G349" s="30">
        <f>ROUND(E349*F349,0)</f>
        <v>54120</v>
      </c>
      <c r="H349" s="185" t="s">
        <v>579</v>
      </c>
      <c r="I349" s="188"/>
      <c r="J349" s="30"/>
      <c r="K349" s="30"/>
      <c r="L349" s="188"/>
      <c r="M349" s="198"/>
    </row>
    <row r="350" spans="1:13" ht="23.25" customHeight="1">
      <c r="A350" s="184"/>
      <c r="B350" s="185"/>
      <c r="C350" s="185"/>
      <c r="D350" s="190"/>
      <c r="E350" s="192"/>
      <c r="F350" s="30"/>
      <c r="G350" s="30">
        <f t="shared" si="6"/>
        <v>0</v>
      </c>
      <c r="H350" s="185"/>
      <c r="I350" s="188"/>
      <c r="J350" s="30"/>
      <c r="K350" s="30"/>
      <c r="L350" s="188"/>
      <c r="M350" s="198"/>
    </row>
    <row r="351" spans="1:13" ht="23.25" customHeight="1">
      <c r="A351" s="184"/>
      <c r="B351" s="185"/>
      <c r="C351" s="185"/>
      <c r="D351" s="190"/>
      <c r="E351" s="192"/>
      <c r="F351" s="30"/>
      <c r="G351" s="30"/>
      <c r="H351" s="185"/>
      <c r="I351" s="188"/>
      <c r="J351" s="30"/>
      <c r="K351" s="30"/>
      <c r="L351" s="188"/>
      <c r="M351" s="198"/>
    </row>
    <row r="352" spans="1:13" ht="23.25" customHeight="1">
      <c r="A352" s="184"/>
      <c r="B352" s="185"/>
      <c r="C352" s="185"/>
      <c r="D352" s="190"/>
      <c r="E352" s="192"/>
      <c r="F352" s="30"/>
      <c r="G352" s="30">
        <f t="shared" si="6"/>
        <v>0</v>
      </c>
      <c r="H352" s="185" t="s">
        <v>256</v>
      </c>
      <c r="I352" s="188"/>
      <c r="J352" s="30"/>
      <c r="K352" s="30"/>
      <c r="L352" s="188"/>
      <c r="M352" s="198"/>
    </row>
    <row r="353" spans="1:15" ht="23.25" customHeight="1">
      <c r="A353" s="184"/>
      <c r="B353" s="185" t="s">
        <v>254</v>
      </c>
      <c r="C353" s="185" t="s">
        <v>258</v>
      </c>
      <c r="D353" s="190"/>
      <c r="E353" s="192"/>
      <c r="F353" s="30"/>
      <c r="G353" s="30">
        <f>SUM(G335:G352)</f>
        <v>70208655</v>
      </c>
      <c r="H353" s="185" t="s">
        <v>256</v>
      </c>
      <c r="I353" s="188"/>
      <c r="J353" s="30"/>
      <c r="K353" s="30"/>
      <c r="L353" s="188"/>
      <c r="M353" s="198"/>
      <c r="O353" s="2">
        <f>G353</f>
        <v>70208655</v>
      </c>
    </row>
    <row r="354" spans="1:15" ht="23.25" customHeight="1">
      <c r="A354" s="184"/>
      <c r="B354" s="185"/>
      <c r="C354" s="185"/>
      <c r="D354" s="190"/>
      <c r="E354" s="192"/>
      <c r="F354" s="30"/>
      <c r="G354" s="30"/>
      <c r="H354" s="185" t="s">
        <v>256</v>
      </c>
      <c r="I354" s="188"/>
      <c r="J354" s="30"/>
      <c r="K354" s="30"/>
      <c r="L354" s="188"/>
      <c r="M354" s="198"/>
    </row>
    <row r="355" spans="1:15" ht="23.25" customHeight="1">
      <c r="A355" s="184">
        <v>9</v>
      </c>
      <c r="B355" s="185" t="s">
        <v>266</v>
      </c>
      <c r="C355" s="185"/>
      <c r="D355" s="190"/>
      <c r="E355" s="192"/>
      <c r="F355" s="30" t="s">
        <v>256</v>
      </c>
      <c r="G355" s="30"/>
      <c r="H355" s="185" t="s">
        <v>256</v>
      </c>
      <c r="I355" s="188"/>
      <c r="J355" s="30"/>
      <c r="K355" s="30"/>
      <c r="L355" s="188"/>
      <c r="M355" s="198"/>
    </row>
    <row r="356" spans="1:15" ht="23.25" customHeight="1">
      <c r="A356" s="184"/>
      <c r="B356" s="185" t="s">
        <v>564</v>
      </c>
      <c r="C356" s="185"/>
      <c r="D356" s="190"/>
      <c r="E356" s="192"/>
      <c r="F356" s="30" t="s">
        <v>256</v>
      </c>
      <c r="G356" s="30"/>
      <c r="H356" s="185" t="s">
        <v>256</v>
      </c>
      <c r="I356" s="188"/>
      <c r="J356" s="30"/>
      <c r="K356" s="30"/>
      <c r="L356" s="188"/>
      <c r="M356" s="198"/>
    </row>
    <row r="357" spans="1:15" ht="23.25" customHeight="1">
      <c r="A357" s="184"/>
      <c r="B357" s="185" t="s">
        <v>587</v>
      </c>
      <c r="C357" s="185" t="s">
        <v>588</v>
      </c>
      <c r="D357" s="190" t="s">
        <v>242</v>
      </c>
      <c r="E357" s="192">
        <v>487</v>
      </c>
      <c r="F357" s="30">
        <v>7180</v>
      </c>
      <c r="G357" s="30">
        <f t="shared" si="6"/>
        <v>3496660</v>
      </c>
      <c r="H357" s="185" t="s">
        <v>589</v>
      </c>
      <c r="I357" s="188"/>
      <c r="J357" s="30"/>
      <c r="K357" s="30"/>
      <c r="L357" s="188"/>
      <c r="M357" s="198"/>
    </row>
    <row r="358" spans="1:15" ht="23.25" customHeight="1">
      <c r="A358" s="184"/>
      <c r="B358" s="185" t="s">
        <v>587</v>
      </c>
      <c r="C358" s="185" t="s">
        <v>590</v>
      </c>
      <c r="D358" s="190" t="s">
        <v>101</v>
      </c>
      <c r="E358" s="192">
        <v>34.1</v>
      </c>
      <c r="F358" s="30">
        <v>4350</v>
      </c>
      <c r="G358" s="30">
        <f t="shared" si="6"/>
        <v>148335</v>
      </c>
      <c r="H358" s="185" t="s">
        <v>591</v>
      </c>
      <c r="I358" s="188"/>
      <c r="J358" s="30"/>
      <c r="K358" s="30"/>
      <c r="L358" s="188"/>
      <c r="M358" s="198"/>
    </row>
    <row r="359" spans="1:15" ht="23.25" customHeight="1">
      <c r="A359" s="184"/>
      <c r="B359" s="185" t="s">
        <v>587</v>
      </c>
      <c r="C359" s="185" t="s">
        <v>592</v>
      </c>
      <c r="D359" s="190" t="s">
        <v>101</v>
      </c>
      <c r="E359" s="192">
        <v>101</v>
      </c>
      <c r="F359" s="30">
        <v>2740</v>
      </c>
      <c r="G359" s="30">
        <f t="shared" si="6"/>
        <v>276740</v>
      </c>
      <c r="H359" s="185" t="s">
        <v>593</v>
      </c>
      <c r="I359" s="188"/>
      <c r="J359" s="30"/>
      <c r="K359" s="30"/>
      <c r="L359" s="188"/>
      <c r="M359" s="198"/>
    </row>
    <row r="360" spans="1:15" ht="23.25" customHeight="1">
      <c r="A360" s="184"/>
      <c r="B360" s="185" t="s">
        <v>594</v>
      </c>
      <c r="C360" s="185" t="s">
        <v>588</v>
      </c>
      <c r="D360" s="190" t="s">
        <v>101</v>
      </c>
      <c r="E360" s="192">
        <v>391</v>
      </c>
      <c r="F360" s="30">
        <v>5040</v>
      </c>
      <c r="G360" s="30">
        <f t="shared" si="6"/>
        <v>1970640</v>
      </c>
      <c r="H360" s="185" t="s">
        <v>233</v>
      </c>
      <c r="I360" s="188"/>
      <c r="J360" s="30"/>
      <c r="K360" s="30"/>
      <c r="L360" s="188"/>
      <c r="M360" s="198"/>
    </row>
    <row r="361" spans="1:15" ht="23.25" customHeight="1">
      <c r="A361" s="184"/>
      <c r="B361" s="185" t="s">
        <v>595</v>
      </c>
      <c r="C361" s="185">
        <v>0</v>
      </c>
      <c r="D361" s="190" t="s">
        <v>242</v>
      </c>
      <c r="E361" s="192">
        <v>233</v>
      </c>
      <c r="F361" s="30">
        <v>8930</v>
      </c>
      <c r="G361" s="30">
        <f t="shared" si="6"/>
        <v>2080690</v>
      </c>
      <c r="H361" s="185" t="s">
        <v>596</v>
      </c>
      <c r="I361" s="188"/>
      <c r="J361" s="30"/>
      <c r="K361" s="30"/>
      <c r="L361" s="188"/>
      <c r="M361" s="198"/>
    </row>
    <row r="362" spans="1:15" ht="23.25" customHeight="1">
      <c r="A362" s="184"/>
      <c r="B362" s="185" t="s">
        <v>597</v>
      </c>
      <c r="C362" s="185" t="s">
        <v>598</v>
      </c>
      <c r="D362" s="190" t="s">
        <v>101</v>
      </c>
      <c r="E362" s="192">
        <v>251</v>
      </c>
      <c r="F362" s="30">
        <v>2020</v>
      </c>
      <c r="G362" s="30">
        <f t="shared" si="6"/>
        <v>507020</v>
      </c>
      <c r="H362" s="185" t="s">
        <v>599</v>
      </c>
      <c r="I362" s="188"/>
      <c r="J362" s="30"/>
      <c r="K362" s="30"/>
      <c r="L362" s="188"/>
      <c r="M362" s="198"/>
    </row>
    <row r="363" spans="1:15" ht="23.25" customHeight="1">
      <c r="A363" s="184"/>
      <c r="B363" s="185" t="s">
        <v>582</v>
      </c>
      <c r="C363" s="185"/>
      <c r="D363" s="190"/>
      <c r="E363" s="192"/>
      <c r="F363" s="30"/>
      <c r="G363" s="30">
        <f t="shared" si="6"/>
        <v>0</v>
      </c>
      <c r="H363" s="185" t="s">
        <v>256</v>
      </c>
      <c r="I363" s="188"/>
      <c r="J363" s="30"/>
      <c r="K363" s="30"/>
      <c r="L363" s="188"/>
      <c r="M363" s="198"/>
    </row>
    <row r="364" spans="1:15" ht="23.25" customHeight="1">
      <c r="A364" s="184"/>
      <c r="B364" s="185" t="s">
        <v>600</v>
      </c>
      <c r="C364" s="185" t="s">
        <v>601</v>
      </c>
      <c r="D364" s="190" t="s">
        <v>232</v>
      </c>
      <c r="E364" s="192">
        <v>2</v>
      </c>
      <c r="F364" s="30">
        <v>72000</v>
      </c>
      <c r="G364" s="30">
        <f t="shared" si="6"/>
        <v>144000</v>
      </c>
      <c r="H364" s="185" t="s">
        <v>233</v>
      </c>
      <c r="I364" s="188"/>
      <c r="J364" s="30"/>
      <c r="K364" s="30"/>
      <c r="L364" s="188"/>
      <c r="M364" s="198"/>
    </row>
    <row r="365" spans="1:15" ht="23.25" customHeight="1">
      <c r="A365" s="184"/>
      <c r="B365" s="185" t="s">
        <v>600</v>
      </c>
      <c r="C365" s="185" t="s">
        <v>602</v>
      </c>
      <c r="D365" s="190" t="s">
        <v>232</v>
      </c>
      <c r="E365" s="192">
        <v>3</v>
      </c>
      <c r="F365" s="30">
        <v>96000</v>
      </c>
      <c r="G365" s="30">
        <f t="shared" si="6"/>
        <v>288000</v>
      </c>
      <c r="H365" s="185" t="s">
        <v>233</v>
      </c>
      <c r="I365" s="188"/>
      <c r="J365" s="30"/>
      <c r="K365" s="30"/>
      <c r="L365" s="188"/>
      <c r="M365" s="198"/>
    </row>
    <row r="366" spans="1:15" ht="23.25" customHeight="1">
      <c r="A366" s="184"/>
      <c r="B366" s="185" t="s">
        <v>603</v>
      </c>
      <c r="C366" s="185" t="s">
        <v>604</v>
      </c>
      <c r="D366" s="190" t="s">
        <v>101</v>
      </c>
      <c r="E366" s="192">
        <v>42.8</v>
      </c>
      <c r="F366" s="30">
        <v>12000</v>
      </c>
      <c r="G366" s="30">
        <f t="shared" si="6"/>
        <v>513600</v>
      </c>
      <c r="H366" s="185" t="s">
        <v>233</v>
      </c>
      <c r="I366" s="188"/>
      <c r="J366" s="30"/>
      <c r="K366" s="30"/>
      <c r="L366" s="188"/>
      <c r="M366" s="198"/>
    </row>
    <row r="367" spans="1:15" ht="23.25" customHeight="1">
      <c r="A367" s="184"/>
      <c r="B367" s="185" t="s">
        <v>595</v>
      </c>
      <c r="C367" s="185">
        <v>0</v>
      </c>
      <c r="D367" s="190" t="s">
        <v>242</v>
      </c>
      <c r="E367" s="192">
        <v>88.8</v>
      </c>
      <c r="F367" s="30">
        <v>8930</v>
      </c>
      <c r="G367" s="30">
        <f t="shared" si="6"/>
        <v>792984</v>
      </c>
      <c r="H367" s="185" t="s">
        <v>596</v>
      </c>
      <c r="I367" s="188"/>
      <c r="J367" s="30"/>
      <c r="K367" s="30"/>
      <c r="L367" s="188"/>
      <c r="M367" s="198"/>
    </row>
    <row r="368" spans="1:15" ht="23.25" customHeight="1">
      <c r="A368" s="184"/>
      <c r="B368" s="185" t="s">
        <v>605</v>
      </c>
      <c r="C368" s="185" t="s">
        <v>606</v>
      </c>
      <c r="D368" s="190" t="s">
        <v>101</v>
      </c>
      <c r="E368" s="192">
        <v>17.2</v>
      </c>
      <c r="F368" s="30">
        <v>710</v>
      </c>
      <c r="G368" s="30">
        <f t="shared" si="6"/>
        <v>12212</v>
      </c>
      <c r="H368" s="185" t="s">
        <v>607</v>
      </c>
      <c r="I368" s="188"/>
      <c r="J368" s="30"/>
      <c r="K368" s="30"/>
      <c r="L368" s="188"/>
      <c r="M368" s="198"/>
    </row>
    <row r="369" spans="1:15" ht="23.25" customHeight="1">
      <c r="A369" s="184"/>
      <c r="B369" s="185" t="s">
        <v>608</v>
      </c>
      <c r="C369" s="185" t="s">
        <v>588</v>
      </c>
      <c r="D369" s="190" t="s">
        <v>242</v>
      </c>
      <c r="E369" s="192">
        <v>386</v>
      </c>
      <c r="F369" s="30">
        <v>4700</v>
      </c>
      <c r="G369" s="30">
        <f t="shared" si="6"/>
        <v>1814200</v>
      </c>
      <c r="H369" s="185" t="s">
        <v>609</v>
      </c>
      <c r="I369" s="188"/>
      <c r="J369" s="30"/>
      <c r="K369" s="30"/>
      <c r="L369" s="188"/>
      <c r="M369" s="198"/>
    </row>
    <row r="370" spans="1:15" ht="23.25" customHeight="1">
      <c r="A370" s="184"/>
      <c r="B370" s="185"/>
      <c r="C370" s="185"/>
      <c r="D370" s="190"/>
      <c r="E370" s="192"/>
      <c r="F370" s="30"/>
      <c r="G370" s="30">
        <f t="shared" si="6"/>
        <v>0</v>
      </c>
      <c r="H370" s="185" t="s">
        <v>256</v>
      </c>
      <c r="I370" s="188"/>
      <c r="J370" s="30"/>
      <c r="K370" s="30"/>
      <c r="L370" s="188"/>
      <c r="M370" s="198"/>
    </row>
    <row r="371" spans="1:15" ht="23.25" customHeight="1">
      <c r="A371" s="184"/>
      <c r="B371" s="185"/>
      <c r="C371" s="185"/>
      <c r="D371" s="190"/>
      <c r="E371" s="192"/>
      <c r="F371" s="30"/>
      <c r="G371" s="30">
        <f t="shared" si="6"/>
        <v>0</v>
      </c>
      <c r="H371" s="185" t="s">
        <v>256</v>
      </c>
      <c r="I371" s="188"/>
      <c r="J371" s="30"/>
      <c r="K371" s="30"/>
      <c r="L371" s="188"/>
      <c r="M371" s="198"/>
    </row>
    <row r="372" spans="1:15" ht="23.25" customHeight="1">
      <c r="A372" s="184"/>
      <c r="B372" s="185"/>
      <c r="C372" s="185"/>
      <c r="D372" s="190"/>
      <c r="E372" s="192"/>
      <c r="F372" s="30"/>
      <c r="G372" s="30">
        <f t="shared" si="6"/>
        <v>0</v>
      </c>
      <c r="H372" s="185" t="s">
        <v>256</v>
      </c>
      <c r="I372" s="188"/>
      <c r="J372" s="30"/>
      <c r="K372" s="30"/>
      <c r="L372" s="188"/>
      <c r="M372" s="198"/>
    </row>
    <row r="373" spans="1:15" ht="23.25" customHeight="1">
      <c r="A373" s="184"/>
      <c r="B373" s="185"/>
      <c r="C373" s="185"/>
      <c r="D373" s="190"/>
      <c r="E373" s="192"/>
      <c r="F373" s="30"/>
      <c r="G373" s="30">
        <f t="shared" si="6"/>
        <v>0</v>
      </c>
      <c r="H373" s="185" t="s">
        <v>256</v>
      </c>
      <c r="I373" s="188"/>
      <c r="J373" s="30"/>
      <c r="K373" s="30"/>
      <c r="L373" s="188"/>
      <c r="M373" s="198"/>
    </row>
    <row r="374" spans="1:15" ht="23.25" customHeight="1">
      <c r="A374" s="184"/>
      <c r="B374" s="185"/>
      <c r="C374" s="185"/>
      <c r="D374" s="190"/>
      <c r="E374" s="192"/>
      <c r="F374" s="30"/>
      <c r="G374" s="30">
        <f t="shared" si="6"/>
        <v>0</v>
      </c>
      <c r="H374" s="185" t="s">
        <v>256</v>
      </c>
      <c r="I374" s="188"/>
      <c r="J374" s="30"/>
      <c r="K374" s="30"/>
      <c r="L374" s="188"/>
      <c r="M374" s="198"/>
    </row>
    <row r="375" spans="1:15" ht="23.25" customHeight="1">
      <c r="A375" s="184"/>
      <c r="B375" s="185" t="s">
        <v>254</v>
      </c>
      <c r="C375" s="185" t="s">
        <v>258</v>
      </c>
      <c r="D375" s="190"/>
      <c r="E375" s="192"/>
      <c r="F375" s="30"/>
      <c r="G375" s="30">
        <f>SUM(G357:G374)</f>
        <v>12045081</v>
      </c>
      <c r="H375" s="185" t="s">
        <v>256</v>
      </c>
      <c r="I375" s="188"/>
      <c r="J375" s="30"/>
      <c r="K375" s="30"/>
      <c r="L375" s="188"/>
      <c r="M375" s="198"/>
      <c r="O375" s="2">
        <f>G375</f>
        <v>12045081</v>
      </c>
    </row>
    <row r="376" spans="1:15" ht="23.25" customHeight="1">
      <c r="A376" s="184"/>
      <c r="B376" s="185"/>
      <c r="C376" s="185"/>
      <c r="D376" s="190"/>
      <c r="E376" s="192"/>
      <c r="F376" s="30"/>
      <c r="G376" s="30"/>
      <c r="H376" s="185" t="s">
        <v>256</v>
      </c>
      <c r="I376" s="188"/>
      <c r="J376" s="30"/>
      <c r="K376" s="30"/>
      <c r="L376" s="188"/>
      <c r="M376" s="198"/>
    </row>
    <row r="377" spans="1:15" ht="23.25" customHeight="1">
      <c r="A377" s="184">
        <v>10</v>
      </c>
      <c r="B377" s="185" t="s">
        <v>267</v>
      </c>
      <c r="C377" s="185"/>
      <c r="D377" s="190"/>
      <c r="E377" s="192"/>
      <c r="F377" s="30" t="s">
        <v>256</v>
      </c>
      <c r="G377" s="30"/>
      <c r="H377" s="185" t="s">
        <v>256</v>
      </c>
      <c r="I377" s="188"/>
      <c r="J377" s="30"/>
      <c r="K377" s="30"/>
      <c r="L377" s="188"/>
      <c r="M377" s="198"/>
    </row>
    <row r="378" spans="1:15" ht="23.25" customHeight="1">
      <c r="A378" s="184"/>
      <c r="B378" s="185"/>
      <c r="C378" s="185"/>
      <c r="D378" s="190"/>
      <c r="E378" s="192"/>
      <c r="F378" s="30" t="s">
        <v>256</v>
      </c>
      <c r="G378" s="30"/>
      <c r="H378" s="185" t="s">
        <v>256</v>
      </c>
      <c r="I378" s="188"/>
      <c r="J378" s="30"/>
      <c r="K378" s="30"/>
      <c r="L378" s="188"/>
      <c r="M378" s="198"/>
    </row>
    <row r="379" spans="1:15" ht="23.25" customHeight="1">
      <c r="A379" s="184"/>
      <c r="B379" s="189" t="s">
        <v>610</v>
      </c>
      <c r="C379" s="185" t="s">
        <v>611</v>
      </c>
      <c r="D379" s="190" t="s">
        <v>362</v>
      </c>
      <c r="E379" s="192">
        <v>17.399999999999999</v>
      </c>
      <c r="F379" s="30">
        <v>400000</v>
      </c>
      <c r="G379" s="30">
        <f t="shared" ref="G379:G418" si="7">ROUND(E379*F379,0)</f>
        <v>6960000</v>
      </c>
      <c r="H379" s="185" t="s">
        <v>233</v>
      </c>
      <c r="I379" s="188"/>
      <c r="J379" s="30"/>
      <c r="K379" s="30"/>
      <c r="L379" s="188"/>
      <c r="M379" s="198"/>
    </row>
    <row r="380" spans="1:15" ht="23.25" customHeight="1">
      <c r="A380" s="184"/>
      <c r="B380" s="185" t="s">
        <v>610</v>
      </c>
      <c r="C380" s="185" t="s">
        <v>612</v>
      </c>
      <c r="D380" s="190" t="s">
        <v>362</v>
      </c>
      <c r="E380" s="192">
        <v>0.3</v>
      </c>
      <c r="F380" s="30">
        <v>480000</v>
      </c>
      <c r="G380" s="30">
        <f t="shared" si="7"/>
        <v>144000</v>
      </c>
      <c r="H380" s="185" t="s">
        <v>233</v>
      </c>
      <c r="I380" s="188"/>
      <c r="J380" s="30"/>
      <c r="K380" s="30"/>
      <c r="L380" s="188"/>
      <c r="M380" s="198"/>
    </row>
    <row r="381" spans="1:15" ht="23.25" customHeight="1">
      <c r="A381" s="184"/>
      <c r="B381" s="185" t="s">
        <v>610</v>
      </c>
      <c r="C381" s="185" t="s">
        <v>613</v>
      </c>
      <c r="D381" s="190" t="s">
        <v>362</v>
      </c>
      <c r="E381" s="192">
        <v>1.5</v>
      </c>
      <c r="F381" s="30">
        <v>1600000</v>
      </c>
      <c r="G381" s="30">
        <f t="shared" si="7"/>
        <v>2400000</v>
      </c>
      <c r="H381" s="185" t="s">
        <v>233</v>
      </c>
      <c r="I381" s="188"/>
      <c r="J381" s="30"/>
      <c r="K381" s="30"/>
      <c r="L381" s="188"/>
      <c r="M381" s="198"/>
    </row>
    <row r="382" spans="1:15" ht="23.25" customHeight="1">
      <c r="A382" s="184"/>
      <c r="B382" s="185" t="s">
        <v>614</v>
      </c>
      <c r="C382" s="185" t="s">
        <v>615</v>
      </c>
      <c r="D382" s="190" t="s">
        <v>362</v>
      </c>
      <c r="E382" s="192">
        <v>3.3</v>
      </c>
      <c r="F382" s="30">
        <v>96000</v>
      </c>
      <c r="G382" s="30">
        <f t="shared" si="7"/>
        <v>316800</v>
      </c>
      <c r="H382" s="185" t="s">
        <v>616</v>
      </c>
      <c r="I382" s="188"/>
      <c r="J382" s="30"/>
      <c r="K382" s="30"/>
      <c r="L382" s="188"/>
      <c r="M382" s="198"/>
    </row>
    <row r="383" spans="1:15" ht="23.25" customHeight="1">
      <c r="A383" s="184"/>
      <c r="B383" s="185" t="s">
        <v>617</v>
      </c>
      <c r="C383" s="185">
        <v>0</v>
      </c>
      <c r="D383" s="190" t="s">
        <v>618</v>
      </c>
      <c r="E383" s="192">
        <v>106</v>
      </c>
      <c r="F383" s="30">
        <v>208</v>
      </c>
      <c r="G383" s="30">
        <f t="shared" si="7"/>
        <v>22048</v>
      </c>
      <c r="H383" s="185" t="s">
        <v>619</v>
      </c>
      <c r="I383" s="188"/>
      <c r="J383" s="30"/>
      <c r="K383" s="30"/>
      <c r="L383" s="188"/>
      <c r="M383" s="198"/>
    </row>
    <row r="384" spans="1:15" ht="23.25" customHeight="1">
      <c r="A384" s="184"/>
      <c r="B384" s="185" t="s">
        <v>620</v>
      </c>
      <c r="C384" s="185">
        <v>0</v>
      </c>
      <c r="D384" s="190" t="s">
        <v>618</v>
      </c>
      <c r="E384" s="192">
        <v>3.6</v>
      </c>
      <c r="F384" s="30">
        <v>360</v>
      </c>
      <c r="G384" s="30">
        <f t="shared" si="7"/>
        <v>1296</v>
      </c>
      <c r="H384" s="185" t="s">
        <v>621</v>
      </c>
      <c r="I384" s="188"/>
      <c r="J384" s="30"/>
      <c r="K384" s="30"/>
      <c r="L384" s="188"/>
      <c r="M384" s="198"/>
    </row>
    <row r="385" spans="1:13" ht="23.25" customHeight="1">
      <c r="A385" s="184"/>
      <c r="B385" s="185" t="s">
        <v>622</v>
      </c>
      <c r="C385" s="185">
        <v>0</v>
      </c>
      <c r="D385" s="190" t="s">
        <v>623</v>
      </c>
      <c r="E385" s="192">
        <v>315</v>
      </c>
      <c r="F385" s="30">
        <v>28900</v>
      </c>
      <c r="G385" s="30">
        <f t="shared" si="7"/>
        <v>9103500</v>
      </c>
      <c r="H385" s="185" t="s">
        <v>247</v>
      </c>
      <c r="I385" s="188"/>
      <c r="J385" s="30"/>
      <c r="K385" s="30"/>
      <c r="L385" s="188"/>
      <c r="M385" s="198"/>
    </row>
    <row r="386" spans="1:13" ht="23.25" customHeight="1">
      <c r="A386" s="184"/>
      <c r="B386" s="185" t="s">
        <v>249</v>
      </c>
      <c r="C386" s="185">
        <v>0</v>
      </c>
      <c r="D386" s="190" t="s">
        <v>623</v>
      </c>
      <c r="E386" s="192">
        <v>61.8</v>
      </c>
      <c r="F386" s="30">
        <v>19800</v>
      </c>
      <c r="G386" s="30">
        <f t="shared" si="7"/>
        <v>1223640</v>
      </c>
      <c r="H386" s="185" t="s">
        <v>247</v>
      </c>
      <c r="I386" s="188"/>
      <c r="J386" s="30"/>
      <c r="K386" s="30"/>
      <c r="L386" s="188"/>
      <c r="M386" s="198"/>
    </row>
    <row r="387" spans="1:13" ht="23.25" customHeight="1">
      <c r="A387" s="184"/>
      <c r="B387" s="185" t="s">
        <v>624</v>
      </c>
      <c r="C387" s="185"/>
      <c r="D387" s="190"/>
      <c r="E387" s="192"/>
      <c r="F387" s="30"/>
      <c r="G387" s="30">
        <f t="shared" si="7"/>
        <v>0</v>
      </c>
      <c r="H387" s="185" t="s">
        <v>256</v>
      </c>
      <c r="I387" s="188"/>
      <c r="J387" s="30"/>
      <c r="K387" s="30"/>
      <c r="L387" s="188"/>
      <c r="M387" s="198"/>
    </row>
    <row r="388" spans="1:13" ht="23.25" customHeight="1">
      <c r="A388" s="184"/>
      <c r="B388" s="185" t="s">
        <v>625</v>
      </c>
      <c r="C388" s="185" t="s">
        <v>626</v>
      </c>
      <c r="D388" s="190" t="s">
        <v>242</v>
      </c>
      <c r="E388" s="192">
        <v>105</v>
      </c>
      <c r="F388" s="30">
        <v>14400</v>
      </c>
      <c r="G388" s="30">
        <f t="shared" si="7"/>
        <v>1512000</v>
      </c>
      <c r="H388" s="185" t="s">
        <v>233</v>
      </c>
      <c r="I388" s="188"/>
      <c r="J388" s="30"/>
      <c r="K388" s="30"/>
      <c r="L388" s="188"/>
      <c r="M388" s="198"/>
    </row>
    <row r="389" spans="1:13" ht="23.25" customHeight="1">
      <c r="A389" s="184"/>
      <c r="B389" s="185" t="s">
        <v>582</v>
      </c>
      <c r="C389" s="185"/>
      <c r="D389" s="190"/>
      <c r="E389" s="192"/>
      <c r="F389" s="30"/>
      <c r="G389" s="30">
        <f t="shared" si="7"/>
        <v>0</v>
      </c>
      <c r="H389" s="185" t="s">
        <v>256</v>
      </c>
      <c r="I389" s="188"/>
      <c r="J389" s="30"/>
      <c r="K389" s="30"/>
      <c r="L389" s="188"/>
      <c r="M389" s="198"/>
    </row>
    <row r="390" spans="1:13" ht="23.25" customHeight="1">
      <c r="A390" s="184"/>
      <c r="B390" s="185" t="s">
        <v>627</v>
      </c>
      <c r="C390" s="185">
        <v>0</v>
      </c>
      <c r="D390" s="190" t="s">
        <v>242</v>
      </c>
      <c r="E390" s="192">
        <v>13.6</v>
      </c>
      <c r="F390" s="30">
        <v>14400</v>
      </c>
      <c r="G390" s="30">
        <f t="shared" si="7"/>
        <v>195840</v>
      </c>
      <c r="H390" s="185" t="s">
        <v>233</v>
      </c>
      <c r="I390" s="188"/>
      <c r="J390" s="30"/>
      <c r="K390" s="30"/>
      <c r="L390" s="188"/>
      <c r="M390" s="198"/>
    </row>
    <row r="391" spans="1:13" ht="23.25" customHeight="1">
      <c r="A391" s="184"/>
      <c r="B391" s="185" t="s">
        <v>628</v>
      </c>
      <c r="C391" s="185" t="s">
        <v>629</v>
      </c>
      <c r="D391" s="190" t="s">
        <v>242</v>
      </c>
      <c r="E391" s="192">
        <v>36.799999999999997</v>
      </c>
      <c r="F391" s="30">
        <v>2700</v>
      </c>
      <c r="G391" s="30">
        <f t="shared" si="7"/>
        <v>99360</v>
      </c>
      <c r="H391" s="185" t="s">
        <v>630</v>
      </c>
      <c r="I391" s="188"/>
      <c r="J391" s="30"/>
      <c r="K391" s="30"/>
      <c r="L391" s="188"/>
      <c r="M391" s="198"/>
    </row>
    <row r="392" spans="1:13" ht="23.25" customHeight="1">
      <c r="A392" s="184"/>
      <c r="B392" s="185" t="s">
        <v>631</v>
      </c>
      <c r="C392" s="185" t="s">
        <v>632</v>
      </c>
      <c r="D392" s="190" t="s">
        <v>101</v>
      </c>
      <c r="E392" s="192">
        <v>6.8</v>
      </c>
      <c r="F392" s="30">
        <v>7840</v>
      </c>
      <c r="G392" s="30">
        <f t="shared" si="7"/>
        <v>53312</v>
      </c>
      <c r="H392" s="185" t="s">
        <v>633</v>
      </c>
      <c r="I392" s="188"/>
      <c r="J392" s="30"/>
      <c r="K392" s="30"/>
      <c r="L392" s="188"/>
      <c r="M392" s="198"/>
    </row>
    <row r="393" spans="1:13" ht="23.25" customHeight="1">
      <c r="A393" s="184"/>
      <c r="B393" s="185" t="s">
        <v>634</v>
      </c>
      <c r="C393" s="185" t="s">
        <v>635</v>
      </c>
      <c r="D393" s="190" t="s">
        <v>242</v>
      </c>
      <c r="E393" s="192">
        <v>324</v>
      </c>
      <c r="F393" s="30">
        <v>3170</v>
      </c>
      <c r="G393" s="30">
        <f t="shared" si="7"/>
        <v>1027080</v>
      </c>
      <c r="H393" s="185" t="s">
        <v>636</v>
      </c>
      <c r="I393" s="188"/>
      <c r="J393" s="30"/>
      <c r="K393" s="30"/>
      <c r="L393" s="188"/>
      <c r="M393" s="198"/>
    </row>
    <row r="394" spans="1:13" ht="23.25" customHeight="1">
      <c r="A394" s="184"/>
      <c r="B394" s="185" t="s">
        <v>637</v>
      </c>
      <c r="C394" s="185" t="s">
        <v>638</v>
      </c>
      <c r="D394" s="190" t="s">
        <v>242</v>
      </c>
      <c r="E394" s="192">
        <v>2632</v>
      </c>
      <c r="F394" s="30">
        <v>3610</v>
      </c>
      <c r="G394" s="30">
        <f t="shared" si="7"/>
        <v>9501520</v>
      </c>
      <c r="H394" s="185" t="s">
        <v>639</v>
      </c>
      <c r="I394" s="188"/>
      <c r="J394" s="30"/>
      <c r="K394" s="30"/>
      <c r="L394" s="188"/>
      <c r="M394" s="198"/>
    </row>
    <row r="395" spans="1:13" ht="23.25" customHeight="1">
      <c r="A395" s="184"/>
      <c r="B395" s="185" t="s">
        <v>640</v>
      </c>
      <c r="C395" s="185" t="s">
        <v>638</v>
      </c>
      <c r="D395" s="190" t="s">
        <v>242</v>
      </c>
      <c r="E395" s="192">
        <v>302</v>
      </c>
      <c r="F395" s="30">
        <v>5200</v>
      </c>
      <c r="G395" s="30">
        <f t="shared" si="7"/>
        <v>1570400</v>
      </c>
      <c r="H395" s="185" t="s">
        <v>233</v>
      </c>
      <c r="I395" s="188"/>
      <c r="J395" s="30"/>
      <c r="K395" s="30"/>
      <c r="L395" s="188"/>
      <c r="M395" s="198"/>
    </row>
    <row r="396" spans="1:13" ht="23.25" customHeight="1">
      <c r="A396" s="184"/>
      <c r="B396" s="185"/>
      <c r="C396" s="185"/>
      <c r="D396" s="190"/>
      <c r="E396" s="192"/>
      <c r="F396" s="30"/>
      <c r="G396" s="30">
        <f t="shared" si="7"/>
        <v>0</v>
      </c>
      <c r="H396" s="185"/>
      <c r="I396" s="188"/>
      <c r="J396" s="30"/>
      <c r="K396" s="30"/>
      <c r="L396" s="188"/>
      <c r="M396" s="198"/>
    </row>
    <row r="397" spans="1:13" ht="23.25" customHeight="1">
      <c r="A397" s="184"/>
      <c r="B397" s="185"/>
      <c r="C397" s="185"/>
      <c r="D397" s="190"/>
      <c r="E397" s="192"/>
      <c r="F397" s="30"/>
      <c r="G397" s="30">
        <f t="shared" si="7"/>
        <v>0</v>
      </c>
      <c r="H397" s="185"/>
      <c r="I397" s="188"/>
      <c r="J397" s="30"/>
      <c r="K397" s="30"/>
      <c r="L397" s="188"/>
      <c r="M397" s="198"/>
    </row>
    <row r="398" spans="1:13" ht="23.25" customHeight="1">
      <c r="A398" s="184"/>
      <c r="B398" s="185"/>
      <c r="C398" s="185"/>
      <c r="D398" s="190"/>
      <c r="E398" s="192"/>
      <c r="F398" s="30"/>
      <c r="G398" s="30">
        <f t="shared" si="7"/>
        <v>0</v>
      </c>
      <c r="H398" s="185"/>
      <c r="I398" s="188"/>
      <c r="J398" s="30"/>
      <c r="K398" s="30"/>
      <c r="L398" s="188"/>
      <c r="M398" s="198"/>
    </row>
    <row r="399" spans="1:13" ht="23.25" customHeight="1">
      <c r="A399" s="184"/>
      <c r="B399" s="185" t="s">
        <v>641</v>
      </c>
      <c r="C399" s="185" t="s">
        <v>642</v>
      </c>
      <c r="D399" s="190" t="s">
        <v>242</v>
      </c>
      <c r="E399" s="192">
        <v>217</v>
      </c>
      <c r="F399" s="30">
        <v>14400</v>
      </c>
      <c r="G399" s="30">
        <f t="shared" si="7"/>
        <v>3124800</v>
      </c>
      <c r="H399" s="185" t="s">
        <v>233</v>
      </c>
      <c r="I399" s="188"/>
      <c r="J399" s="30"/>
      <c r="K399" s="30"/>
      <c r="L399" s="188"/>
      <c r="M399" s="198"/>
    </row>
    <row r="400" spans="1:13" ht="23.25" customHeight="1">
      <c r="A400" s="184"/>
      <c r="B400" s="185" t="s">
        <v>625</v>
      </c>
      <c r="C400" s="185" t="s">
        <v>642</v>
      </c>
      <c r="D400" s="190" t="s">
        <v>242</v>
      </c>
      <c r="E400" s="192">
        <v>25.8</v>
      </c>
      <c r="F400" s="30">
        <v>14400</v>
      </c>
      <c r="G400" s="30">
        <f t="shared" si="7"/>
        <v>371520</v>
      </c>
      <c r="H400" s="185" t="s">
        <v>233</v>
      </c>
      <c r="I400" s="188"/>
      <c r="J400" s="30"/>
      <c r="K400" s="30"/>
      <c r="L400" s="188"/>
      <c r="M400" s="198"/>
    </row>
    <row r="401" spans="1:13" ht="23.25" customHeight="1">
      <c r="A401" s="184"/>
      <c r="B401" s="185"/>
      <c r="C401" s="185"/>
      <c r="D401" s="190"/>
      <c r="E401" s="192"/>
      <c r="F401" s="30"/>
      <c r="G401" s="30">
        <f t="shared" si="7"/>
        <v>0</v>
      </c>
      <c r="H401" s="185"/>
      <c r="I401" s="188"/>
      <c r="J401" s="30"/>
      <c r="K401" s="30"/>
      <c r="L401" s="188"/>
      <c r="M401" s="198"/>
    </row>
    <row r="402" spans="1:13" ht="23.25" customHeight="1">
      <c r="A402" s="184"/>
      <c r="B402" s="185"/>
      <c r="C402" s="185"/>
      <c r="D402" s="190"/>
      <c r="E402" s="192"/>
      <c r="F402" s="30"/>
      <c r="G402" s="30">
        <f t="shared" si="7"/>
        <v>0</v>
      </c>
      <c r="H402" s="185"/>
      <c r="I402" s="188"/>
      <c r="J402" s="30"/>
      <c r="K402" s="30"/>
      <c r="L402" s="188"/>
      <c r="M402" s="198"/>
    </row>
    <row r="403" spans="1:13" ht="23.25" customHeight="1">
      <c r="A403" s="184"/>
      <c r="B403" s="185"/>
      <c r="C403" s="185"/>
      <c r="D403" s="190"/>
      <c r="E403" s="192"/>
      <c r="F403" s="30"/>
      <c r="G403" s="30">
        <f t="shared" si="7"/>
        <v>0</v>
      </c>
      <c r="H403" s="185"/>
      <c r="I403" s="188"/>
      <c r="J403" s="30"/>
      <c r="K403" s="30"/>
      <c r="L403" s="188"/>
      <c r="M403" s="198"/>
    </row>
    <row r="404" spans="1:13" ht="23.25" customHeight="1">
      <c r="A404" s="184"/>
      <c r="B404" s="185"/>
      <c r="C404" s="185"/>
      <c r="D404" s="190"/>
      <c r="E404" s="192"/>
      <c r="F404" s="30"/>
      <c r="G404" s="30">
        <f t="shared" si="7"/>
        <v>0</v>
      </c>
      <c r="H404" s="185"/>
      <c r="I404" s="188"/>
      <c r="J404" s="30"/>
      <c r="K404" s="30"/>
      <c r="L404" s="188"/>
      <c r="M404" s="198"/>
    </row>
    <row r="405" spans="1:13" ht="23.25" customHeight="1">
      <c r="A405" s="184"/>
      <c r="B405" s="185"/>
      <c r="C405" s="185"/>
      <c r="D405" s="190"/>
      <c r="E405" s="192"/>
      <c r="F405" s="30"/>
      <c r="G405" s="30">
        <f t="shared" si="7"/>
        <v>0</v>
      </c>
      <c r="H405" s="185"/>
      <c r="I405" s="188"/>
      <c r="J405" s="30"/>
      <c r="K405" s="30"/>
      <c r="L405" s="188"/>
      <c r="M405" s="198"/>
    </row>
    <row r="406" spans="1:13" ht="23.25" customHeight="1">
      <c r="A406" s="184"/>
      <c r="B406" s="185"/>
      <c r="C406" s="185"/>
      <c r="D406" s="190"/>
      <c r="E406" s="192"/>
      <c r="F406" s="30"/>
      <c r="G406" s="30">
        <f t="shared" si="7"/>
        <v>0</v>
      </c>
      <c r="H406" s="185"/>
      <c r="I406" s="188"/>
      <c r="J406" s="30"/>
      <c r="K406" s="30"/>
      <c r="L406" s="188"/>
      <c r="M406" s="198"/>
    </row>
    <row r="407" spans="1:13" ht="23.25" customHeight="1">
      <c r="A407" s="184"/>
      <c r="B407" s="185"/>
      <c r="C407" s="185"/>
      <c r="D407" s="190"/>
      <c r="E407" s="192"/>
      <c r="F407" s="30"/>
      <c r="G407" s="30">
        <f t="shared" si="7"/>
        <v>0</v>
      </c>
      <c r="H407" s="185"/>
      <c r="I407" s="188"/>
      <c r="J407" s="30"/>
      <c r="K407" s="30"/>
      <c r="L407" s="188"/>
      <c r="M407" s="198"/>
    </row>
    <row r="408" spans="1:13" ht="23.25" customHeight="1">
      <c r="A408" s="184"/>
      <c r="B408" s="185"/>
      <c r="C408" s="185"/>
      <c r="D408" s="190"/>
      <c r="E408" s="192"/>
      <c r="F408" s="30"/>
      <c r="G408" s="30">
        <f t="shared" si="7"/>
        <v>0</v>
      </c>
      <c r="H408" s="185"/>
      <c r="I408" s="188"/>
      <c r="J408" s="30"/>
      <c r="K408" s="30"/>
      <c r="L408" s="188"/>
      <c r="M408" s="198"/>
    </row>
    <row r="409" spans="1:13" ht="23.25" customHeight="1">
      <c r="A409" s="184"/>
      <c r="B409" s="185"/>
      <c r="C409" s="185"/>
      <c r="D409" s="190"/>
      <c r="E409" s="192"/>
      <c r="F409" s="30"/>
      <c r="G409" s="30">
        <f t="shared" si="7"/>
        <v>0</v>
      </c>
      <c r="H409" s="185"/>
      <c r="I409" s="188"/>
      <c r="J409" s="30"/>
      <c r="K409" s="30"/>
      <c r="L409" s="188"/>
      <c r="M409" s="198"/>
    </row>
    <row r="410" spans="1:13" ht="23.25" customHeight="1">
      <c r="A410" s="184"/>
      <c r="B410" s="185"/>
      <c r="C410" s="185"/>
      <c r="D410" s="190"/>
      <c r="E410" s="192"/>
      <c r="F410" s="30"/>
      <c r="G410" s="30">
        <f t="shared" si="7"/>
        <v>0</v>
      </c>
      <c r="H410" s="185"/>
      <c r="I410" s="188"/>
      <c r="J410" s="30"/>
      <c r="K410" s="30"/>
      <c r="L410" s="188"/>
      <c r="M410" s="198"/>
    </row>
    <row r="411" spans="1:13" ht="23.25" customHeight="1">
      <c r="A411" s="184"/>
      <c r="B411" s="185"/>
      <c r="C411" s="185"/>
      <c r="D411" s="190"/>
      <c r="E411" s="192"/>
      <c r="F411" s="30"/>
      <c r="G411" s="30">
        <f t="shared" si="7"/>
        <v>0</v>
      </c>
      <c r="H411" s="185"/>
      <c r="I411" s="188"/>
      <c r="J411" s="30"/>
      <c r="K411" s="30"/>
      <c r="L411" s="188"/>
      <c r="M411" s="198"/>
    </row>
    <row r="412" spans="1:13" ht="23.25" customHeight="1">
      <c r="A412" s="184"/>
      <c r="B412" s="185"/>
      <c r="C412" s="185"/>
      <c r="D412" s="190"/>
      <c r="E412" s="192"/>
      <c r="F412" s="30"/>
      <c r="G412" s="30">
        <f t="shared" si="7"/>
        <v>0</v>
      </c>
      <c r="H412" s="185"/>
      <c r="I412" s="188"/>
      <c r="J412" s="30"/>
      <c r="K412" s="30"/>
      <c r="L412" s="188"/>
      <c r="M412" s="198"/>
    </row>
    <row r="413" spans="1:13" ht="23.25" customHeight="1">
      <c r="A413" s="184"/>
      <c r="B413" s="185"/>
      <c r="C413" s="185"/>
      <c r="D413" s="190"/>
      <c r="E413" s="192"/>
      <c r="F413" s="30"/>
      <c r="G413" s="30">
        <f t="shared" si="7"/>
        <v>0</v>
      </c>
      <c r="H413" s="185"/>
      <c r="I413" s="188"/>
      <c r="J413" s="30"/>
      <c r="K413" s="30"/>
      <c r="L413" s="188"/>
      <c r="M413" s="198"/>
    </row>
    <row r="414" spans="1:13" ht="23.25" customHeight="1">
      <c r="A414" s="184"/>
      <c r="B414" s="185"/>
      <c r="C414" s="185"/>
      <c r="D414" s="190"/>
      <c r="E414" s="192"/>
      <c r="F414" s="30"/>
      <c r="G414" s="30">
        <f t="shared" si="7"/>
        <v>0</v>
      </c>
      <c r="H414" s="185"/>
      <c r="I414" s="188"/>
      <c r="J414" s="30"/>
      <c r="K414" s="30"/>
      <c r="L414" s="188"/>
      <c r="M414" s="198"/>
    </row>
    <row r="415" spans="1:13" ht="23.25" customHeight="1">
      <c r="A415" s="184"/>
      <c r="B415" s="185"/>
      <c r="C415" s="185"/>
      <c r="D415" s="190"/>
      <c r="E415" s="192"/>
      <c r="F415" s="30"/>
      <c r="G415" s="30">
        <f t="shared" si="7"/>
        <v>0</v>
      </c>
      <c r="H415" s="185"/>
      <c r="I415" s="188"/>
      <c r="J415" s="30"/>
      <c r="K415" s="30"/>
      <c r="L415" s="188"/>
      <c r="M415" s="198"/>
    </row>
    <row r="416" spans="1:13" ht="23.25" customHeight="1">
      <c r="A416" s="184"/>
      <c r="B416" s="185"/>
      <c r="C416" s="185"/>
      <c r="D416" s="190"/>
      <c r="E416" s="192"/>
      <c r="F416" s="30"/>
      <c r="G416" s="30">
        <f t="shared" si="7"/>
        <v>0</v>
      </c>
      <c r="H416" s="185"/>
      <c r="I416" s="188"/>
      <c r="J416" s="30"/>
      <c r="K416" s="30"/>
      <c r="L416" s="188"/>
      <c r="M416" s="198"/>
    </row>
    <row r="417" spans="1:15" ht="23.25" customHeight="1">
      <c r="A417" s="184"/>
      <c r="B417" s="185"/>
      <c r="C417" s="185"/>
      <c r="D417" s="190"/>
      <c r="E417" s="192"/>
      <c r="F417" s="30"/>
      <c r="G417" s="30">
        <f t="shared" si="7"/>
        <v>0</v>
      </c>
      <c r="H417" s="185"/>
      <c r="I417" s="188"/>
      <c r="J417" s="30"/>
      <c r="K417" s="30"/>
      <c r="L417" s="188"/>
      <c r="M417" s="198"/>
    </row>
    <row r="418" spans="1:15" ht="23.25" customHeight="1">
      <c r="A418" s="184"/>
      <c r="B418" s="185"/>
      <c r="C418" s="185"/>
      <c r="D418" s="190"/>
      <c r="E418" s="192"/>
      <c r="F418" s="30"/>
      <c r="G418" s="30">
        <f t="shared" si="7"/>
        <v>0</v>
      </c>
      <c r="H418" s="185"/>
      <c r="I418" s="188"/>
      <c r="J418" s="30"/>
      <c r="K418" s="30"/>
      <c r="L418" s="188"/>
      <c r="M418" s="198"/>
    </row>
    <row r="419" spans="1:15" ht="23.25" customHeight="1">
      <c r="A419" s="184"/>
      <c r="B419" s="185" t="s">
        <v>254</v>
      </c>
      <c r="C419" s="185" t="s">
        <v>258</v>
      </c>
      <c r="D419" s="190"/>
      <c r="E419" s="192"/>
      <c r="F419" s="30" t="s">
        <v>256</v>
      </c>
      <c r="G419" s="30">
        <f>SUM(G379:G418)</f>
        <v>37627116</v>
      </c>
      <c r="H419" s="185" t="s">
        <v>256</v>
      </c>
      <c r="I419" s="188"/>
      <c r="J419" s="30"/>
      <c r="K419" s="30"/>
      <c r="L419" s="188"/>
      <c r="M419" s="198"/>
      <c r="O419" s="2">
        <f>G419</f>
        <v>37627116</v>
      </c>
    </row>
    <row r="420" spans="1:15" ht="23.25" customHeight="1">
      <c r="A420" s="184"/>
      <c r="B420" s="185"/>
      <c r="C420" s="185"/>
      <c r="D420" s="190"/>
      <c r="E420" s="192"/>
      <c r="F420" s="30" t="s">
        <v>256</v>
      </c>
      <c r="G420" s="30"/>
      <c r="H420" s="185" t="s">
        <v>256</v>
      </c>
      <c r="I420" s="188"/>
      <c r="J420" s="30"/>
      <c r="K420" s="30"/>
      <c r="L420" s="188"/>
      <c r="M420" s="198"/>
    </row>
    <row r="421" spans="1:15" ht="23.25" customHeight="1">
      <c r="A421" s="184">
        <v>11</v>
      </c>
      <c r="B421" s="185" t="s">
        <v>268</v>
      </c>
      <c r="C421" s="185"/>
      <c r="D421" s="190"/>
      <c r="E421" s="192"/>
      <c r="F421" s="30" t="s">
        <v>256</v>
      </c>
      <c r="G421" s="30"/>
      <c r="H421" s="185" t="s">
        <v>256</v>
      </c>
      <c r="I421" s="188"/>
      <c r="J421" s="30"/>
      <c r="K421" s="30"/>
      <c r="L421" s="188"/>
      <c r="M421" s="198"/>
    </row>
    <row r="422" spans="1:15" ht="23.25" customHeight="1">
      <c r="A422" s="184"/>
      <c r="B422" s="185" t="s">
        <v>564</v>
      </c>
      <c r="C422" s="185"/>
      <c r="D422" s="190"/>
      <c r="E422" s="192"/>
      <c r="F422" s="30" t="s">
        <v>256</v>
      </c>
      <c r="G422" s="30"/>
      <c r="H422" s="185" t="s">
        <v>256</v>
      </c>
      <c r="I422" s="188"/>
      <c r="J422" s="30"/>
      <c r="K422" s="30"/>
      <c r="L422" s="188"/>
      <c r="M422" s="198"/>
    </row>
    <row r="423" spans="1:15" ht="23.25" customHeight="1">
      <c r="A423" s="184"/>
      <c r="B423" s="185" t="s">
        <v>643</v>
      </c>
      <c r="C423" s="185" t="s">
        <v>644</v>
      </c>
      <c r="D423" s="190" t="s">
        <v>242</v>
      </c>
      <c r="E423" s="192">
        <v>77.099999999999994</v>
      </c>
      <c r="F423" s="30">
        <v>1660</v>
      </c>
      <c r="G423" s="30">
        <f t="shared" ref="G423:G484" si="8">ROUND(E423*F423,0)</f>
        <v>127986</v>
      </c>
      <c r="H423" s="185" t="s">
        <v>645</v>
      </c>
      <c r="I423" s="188"/>
      <c r="J423" s="30"/>
      <c r="K423" s="30"/>
      <c r="L423" s="188"/>
      <c r="M423" s="198"/>
    </row>
    <row r="424" spans="1:15" ht="23.25" customHeight="1">
      <c r="A424" s="184"/>
      <c r="B424" s="185" t="s">
        <v>646</v>
      </c>
      <c r="C424" s="185" t="s">
        <v>647</v>
      </c>
      <c r="D424" s="190" t="s">
        <v>242</v>
      </c>
      <c r="E424" s="192">
        <v>77.099999999999994</v>
      </c>
      <c r="F424" s="30">
        <v>190</v>
      </c>
      <c r="G424" s="30">
        <f t="shared" si="8"/>
        <v>14649</v>
      </c>
      <c r="H424" s="185" t="s">
        <v>648</v>
      </c>
      <c r="I424" s="188"/>
      <c r="J424" s="30"/>
      <c r="K424" s="30"/>
      <c r="L424" s="188"/>
      <c r="M424" s="198"/>
    </row>
    <row r="425" spans="1:15" ht="23.25" customHeight="1">
      <c r="A425" s="184"/>
      <c r="B425" s="185" t="s">
        <v>649</v>
      </c>
      <c r="C425" s="185" t="s">
        <v>650</v>
      </c>
      <c r="D425" s="190" t="s">
        <v>101</v>
      </c>
      <c r="E425" s="192">
        <v>306</v>
      </c>
      <c r="F425" s="30">
        <v>6640</v>
      </c>
      <c r="G425" s="30">
        <f t="shared" si="8"/>
        <v>2031840</v>
      </c>
      <c r="H425" s="185" t="s">
        <v>651</v>
      </c>
      <c r="I425" s="188"/>
      <c r="J425" s="30"/>
      <c r="K425" s="30"/>
      <c r="L425" s="188"/>
      <c r="M425" s="198"/>
    </row>
    <row r="426" spans="1:15" ht="23.25" customHeight="1">
      <c r="A426" s="184"/>
      <c r="B426" s="185" t="s">
        <v>652</v>
      </c>
      <c r="C426" s="185" t="s">
        <v>653</v>
      </c>
      <c r="D426" s="190" t="s">
        <v>232</v>
      </c>
      <c r="E426" s="192">
        <v>12</v>
      </c>
      <c r="F426" s="30">
        <v>12900</v>
      </c>
      <c r="G426" s="30">
        <f t="shared" si="8"/>
        <v>154800</v>
      </c>
      <c r="H426" s="185" t="s">
        <v>651</v>
      </c>
      <c r="I426" s="188"/>
      <c r="J426" s="30"/>
      <c r="K426" s="30"/>
      <c r="L426" s="188"/>
      <c r="M426" s="198"/>
    </row>
    <row r="427" spans="1:15" ht="23.25" customHeight="1">
      <c r="A427" s="184"/>
      <c r="B427" s="185" t="s">
        <v>654</v>
      </c>
      <c r="C427" s="185" t="s">
        <v>655</v>
      </c>
      <c r="D427" s="190" t="s">
        <v>101</v>
      </c>
      <c r="E427" s="192">
        <v>27.8</v>
      </c>
      <c r="F427" s="30">
        <v>2880</v>
      </c>
      <c r="G427" s="30">
        <f t="shared" si="8"/>
        <v>80064</v>
      </c>
      <c r="H427" s="185" t="s">
        <v>233</v>
      </c>
      <c r="I427" s="188"/>
      <c r="J427" s="30"/>
      <c r="K427" s="30"/>
      <c r="L427" s="188"/>
      <c r="M427" s="198"/>
    </row>
    <row r="428" spans="1:15" ht="23.25" customHeight="1">
      <c r="A428" s="184"/>
      <c r="B428" s="185" t="s">
        <v>656</v>
      </c>
      <c r="C428" s="185">
        <v>0</v>
      </c>
      <c r="D428" s="190" t="s">
        <v>101</v>
      </c>
      <c r="E428" s="192">
        <v>45.8</v>
      </c>
      <c r="F428" s="30">
        <v>1000</v>
      </c>
      <c r="G428" s="30">
        <f t="shared" si="8"/>
        <v>45800</v>
      </c>
      <c r="H428" s="185" t="s">
        <v>572</v>
      </c>
      <c r="I428" s="188"/>
      <c r="J428" s="30"/>
      <c r="K428" s="30"/>
      <c r="L428" s="188"/>
      <c r="M428" s="198"/>
    </row>
    <row r="429" spans="1:15" ht="23.25" customHeight="1">
      <c r="A429" s="184"/>
      <c r="B429" s="185" t="s">
        <v>657</v>
      </c>
      <c r="C429" s="185">
        <v>0</v>
      </c>
      <c r="D429" s="190" t="s">
        <v>101</v>
      </c>
      <c r="E429" s="192">
        <v>41.3</v>
      </c>
      <c r="F429" s="30">
        <v>580</v>
      </c>
      <c r="G429" s="30">
        <f t="shared" si="8"/>
        <v>23954</v>
      </c>
      <c r="H429" s="185" t="s">
        <v>658</v>
      </c>
      <c r="I429" s="188"/>
      <c r="J429" s="30"/>
      <c r="K429" s="30"/>
      <c r="L429" s="188"/>
      <c r="M429" s="198"/>
    </row>
    <row r="430" spans="1:15" ht="23.25" customHeight="1">
      <c r="A430" s="184"/>
      <c r="B430" s="185" t="s">
        <v>659</v>
      </c>
      <c r="C430" s="185" t="s">
        <v>660</v>
      </c>
      <c r="D430" s="190" t="s">
        <v>232</v>
      </c>
      <c r="E430" s="192">
        <v>17</v>
      </c>
      <c r="F430" s="30">
        <v>54400</v>
      </c>
      <c r="G430" s="30">
        <f t="shared" si="8"/>
        <v>924800</v>
      </c>
      <c r="H430" s="185" t="s">
        <v>233</v>
      </c>
      <c r="I430" s="188"/>
      <c r="J430" s="30"/>
      <c r="K430" s="30"/>
      <c r="L430" s="188"/>
      <c r="M430" s="198"/>
    </row>
    <row r="431" spans="1:15" ht="23.25" customHeight="1">
      <c r="A431" s="184"/>
      <c r="B431" s="185" t="s">
        <v>661</v>
      </c>
      <c r="C431" s="185" t="s">
        <v>662</v>
      </c>
      <c r="D431" s="190" t="s">
        <v>101</v>
      </c>
      <c r="E431" s="192">
        <v>12.6</v>
      </c>
      <c r="F431" s="30">
        <v>42400</v>
      </c>
      <c r="G431" s="30">
        <f t="shared" si="8"/>
        <v>534240</v>
      </c>
      <c r="H431" s="185" t="s">
        <v>233</v>
      </c>
      <c r="I431" s="188"/>
      <c r="J431" s="30"/>
      <c r="K431" s="30"/>
      <c r="L431" s="188"/>
      <c r="M431" s="198"/>
    </row>
    <row r="432" spans="1:15" ht="23.25" customHeight="1">
      <c r="A432" s="184"/>
      <c r="B432" s="185" t="s">
        <v>663</v>
      </c>
      <c r="C432" s="185" t="s">
        <v>664</v>
      </c>
      <c r="D432" s="190" t="s">
        <v>101</v>
      </c>
      <c r="E432" s="192">
        <v>19</v>
      </c>
      <c r="F432" s="30">
        <v>4000</v>
      </c>
      <c r="G432" s="30">
        <f t="shared" si="8"/>
        <v>76000</v>
      </c>
      <c r="H432" s="185" t="s">
        <v>233</v>
      </c>
      <c r="I432" s="188"/>
      <c r="J432" s="30"/>
      <c r="K432" s="30"/>
      <c r="L432" s="188"/>
      <c r="M432" s="198"/>
    </row>
    <row r="433" spans="1:13" ht="23.25" customHeight="1">
      <c r="A433" s="184"/>
      <c r="B433" s="185" t="s">
        <v>665</v>
      </c>
      <c r="C433" s="185" t="s">
        <v>666</v>
      </c>
      <c r="D433" s="190" t="s">
        <v>232</v>
      </c>
      <c r="E433" s="192">
        <v>1</v>
      </c>
      <c r="F433" s="30">
        <v>344000</v>
      </c>
      <c r="G433" s="30">
        <f t="shared" si="8"/>
        <v>344000</v>
      </c>
      <c r="H433" s="185" t="s">
        <v>233</v>
      </c>
      <c r="I433" s="188"/>
      <c r="J433" s="30"/>
      <c r="K433" s="30"/>
      <c r="L433" s="188"/>
      <c r="M433" s="198"/>
    </row>
    <row r="434" spans="1:13" ht="23.25" customHeight="1">
      <c r="A434" s="184"/>
      <c r="B434" s="185"/>
      <c r="C434" s="185"/>
      <c r="D434" s="190"/>
      <c r="E434" s="192"/>
      <c r="F434" s="30"/>
      <c r="G434" s="30"/>
      <c r="H434" s="185"/>
      <c r="I434" s="188"/>
      <c r="J434" s="30"/>
      <c r="K434" s="30"/>
      <c r="L434" s="188"/>
      <c r="M434" s="198"/>
    </row>
    <row r="435" spans="1:13" ht="23.25" customHeight="1">
      <c r="A435" s="184"/>
      <c r="B435" s="185">
        <v>0</v>
      </c>
      <c r="C435" s="185">
        <v>0</v>
      </c>
      <c r="D435" s="190"/>
      <c r="E435" s="192"/>
      <c r="F435" s="30"/>
      <c r="G435" s="30">
        <f t="shared" si="8"/>
        <v>0</v>
      </c>
      <c r="H435" s="185" t="s">
        <v>256</v>
      </c>
      <c r="I435" s="188"/>
      <c r="J435" s="30"/>
      <c r="K435" s="30"/>
      <c r="L435" s="188"/>
      <c r="M435" s="198"/>
    </row>
    <row r="436" spans="1:13" ht="23.25" customHeight="1">
      <c r="A436" s="184"/>
      <c r="B436" s="185" t="s">
        <v>582</v>
      </c>
      <c r="C436" s="185"/>
      <c r="D436" s="190"/>
      <c r="E436" s="192"/>
      <c r="F436" s="30"/>
      <c r="G436" s="30">
        <f t="shared" si="8"/>
        <v>0</v>
      </c>
      <c r="H436" s="185" t="s">
        <v>256</v>
      </c>
      <c r="I436" s="188"/>
      <c r="J436" s="30"/>
      <c r="K436" s="30"/>
      <c r="L436" s="188"/>
      <c r="M436" s="198"/>
    </row>
    <row r="437" spans="1:13" ht="23.25" customHeight="1">
      <c r="A437" s="184"/>
      <c r="B437" s="185" t="s">
        <v>667</v>
      </c>
      <c r="C437" s="185" t="s">
        <v>668</v>
      </c>
      <c r="D437" s="190" t="s">
        <v>242</v>
      </c>
      <c r="E437" s="192">
        <v>120</v>
      </c>
      <c r="F437" s="30">
        <v>1960</v>
      </c>
      <c r="G437" s="30">
        <f t="shared" si="8"/>
        <v>235200</v>
      </c>
      <c r="H437" s="185" t="s">
        <v>645</v>
      </c>
      <c r="I437" s="188"/>
      <c r="J437" s="30"/>
      <c r="K437" s="30"/>
      <c r="L437" s="188"/>
      <c r="M437" s="198"/>
    </row>
    <row r="438" spans="1:13" ht="23.25" customHeight="1">
      <c r="A438" s="184"/>
      <c r="B438" s="185" t="s">
        <v>667</v>
      </c>
      <c r="C438" s="185" t="s">
        <v>669</v>
      </c>
      <c r="D438" s="190" t="s">
        <v>242</v>
      </c>
      <c r="E438" s="192">
        <v>2851</v>
      </c>
      <c r="F438" s="30">
        <v>1690</v>
      </c>
      <c r="G438" s="30">
        <f t="shared" si="8"/>
        <v>4818190</v>
      </c>
      <c r="H438" s="185" t="s">
        <v>645</v>
      </c>
      <c r="I438" s="188"/>
      <c r="J438" s="30"/>
      <c r="K438" s="30"/>
      <c r="L438" s="188"/>
      <c r="M438" s="198"/>
    </row>
    <row r="439" spans="1:13" ht="23.25" customHeight="1">
      <c r="A439" s="184"/>
      <c r="B439" s="185" t="s">
        <v>667</v>
      </c>
      <c r="C439" s="185" t="s">
        <v>670</v>
      </c>
      <c r="D439" s="190" t="s">
        <v>242</v>
      </c>
      <c r="E439" s="192">
        <v>67.599999999999994</v>
      </c>
      <c r="F439" s="30">
        <v>2290</v>
      </c>
      <c r="G439" s="30">
        <f t="shared" si="8"/>
        <v>154804</v>
      </c>
      <c r="H439" s="185" t="s">
        <v>645</v>
      </c>
      <c r="I439" s="188"/>
      <c r="J439" s="30"/>
      <c r="K439" s="30"/>
      <c r="L439" s="188"/>
      <c r="M439" s="198"/>
    </row>
    <row r="440" spans="1:13" ht="23.25" customHeight="1">
      <c r="A440" s="184"/>
      <c r="B440" s="185" t="s">
        <v>667</v>
      </c>
      <c r="C440" s="185" t="s">
        <v>671</v>
      </c>
      <c r="D440" s="190" t="s">
        <v>242</v>
      </c>
      <c r="E440" s="192">
        <v>1729</v>
      </c>
      <c r="F440" s="30">
        <v>1960</v>
      </c>
      <c r="G440" s="30">
        <f t="shared" si="8"/>
        <v>3388840</v>
      </c>
      <c r="H440" s="185" t="s">
        <v>645</v>
      </c>
      <c r="I440" s="188"/>
      <c r="J440" s="30"/>
      <c r="K440" s="30"/>
      <c r="L440" s="188"/>
      <c r="M440" s="198"/>
    </row>
    <row r="441" spans="1:13" ht="23.25" customHeight="1">
      <c r="A441" s="184"/>
      <c r="B441" s="185"/>
      <c r="C441" s="185"/>
      <c r="D441" s="190"/>
      <c r="E441" s="192"/>
      <c r="F441" s="30"/>
      <c r="G441" s="30">
        <f t="shared" si="8"/>
        <v>0</v>
      </c>
      <c r="H441" s="185" t="s">
        <v>256</v>
      </c>
      <c r="I441" s="188"/>
      <c r="J441" s="30"/>
      <c r="K441" s="30"/>
      <c r="L441" s="188"/>
      <c r="M441" s="198"/>
    </row>
    <row r="442" spans="1:13" ht="23.25" customHeight="1">
      <c r="A442" s="184"/>
      <c r="B442" s="185"/>
      <c r="C442" s="185"/>
      <c r="D442" s="190"/>
      <c r="E442" s="192"/>
      <c r="F442" s="30"/>
      <c r="G442" s="30">
        <f t="shared" si="8"/>
        <v>0</v>
      </c>
      <c r="H442" s="185" t="s">
        <v>256</v>
      </c>
      <c r="I442" s="188"/>
      <c r="J442" s="30"/>
      <c r="K442" s="30"/>
      <c r="L442" s="188"/>
      <c r="M442" s="198"/>
    </row>
    <row r="443" spans="1:13" ht="23.25" customHeight="1">
      <c r="A443" s="184"/>
      <c r="B443" s="185" t="s">
        <v>672</v>
      </c>
      <c r="C443" s="185" t="s">
        <v>673</v>
      </c>
      <c r="D443" s="190" t="s">
        <v>232</v>
      </c>
      <c r="E443" s="192">
        <v>1</v>
      </c>
      <c r="F443" s="30">
        <v>7950</v>
      </c>
      <c r="G443" s="30">
        <f t="shared" si="8"/>
        <v>7950</v>
      </c>
      <c r="H443" s="185" t="s">
        <v>645</v>
      </c>
      <c r="I443" s="188"/>
      <c r="J443" s="30"/>
      <c r="K443" s="30"/>
      <c r="L443" s="188"/>
      <c r="M443" s="198"/>
    </row>
    <row r="444" spans="1:13" ht="23.25" customHeight="1">
      <c r="A444" s="184"/>
      <c r="B444" s="185" t="s">
        <v>672</v>
      </c>
      <c r="C444" s="185" t="s">
        <v>674</v>
      </c>
      <c r="D444" s="190" t="s">
        <v>232</v>
      </c>
      <c r="E444" s="192">
        <v>42</v>
      </c>
      <c r="F444" s="30">
        <v>10600</v>
      </c>
      <c r="G444" s="30">
        <f t="shared" si="8"/>
        <v>445200</v>
      </c>
      <c r="H444" s="185" t="s">
        <v>675</v>
      </c>
      <c r="I444" s="188"/>
      <c r="J444" s="30"/>
      <c r="K444" s="30"/>
      <c r="L444" s="188"/>
      <c r="M444" s="198"/>
    </row>
    <row r="445" spans="1:13" ht="23.25" customHeight="1">
      <c r="A445" s="184"/>
      <c r="B445" s="185" t="s">
        <v>672</v>
      </c>
      <c r="C445" s="185" t="s">
        <v>676</v>
      </c>
      <c r="D445" s="190" t="s">
        <v>232</v>
      </c>
      <c r="E445" s="192">
        <v>42</v>
      </c>
      <c r="F445" s="30">
        <v>11600</v>
      </c>
      <c r="G445" s="30">
        <f t="shared" si="8"/>
        <v>487200</v>
      </c>
      <c r="H445" s="185" t="s">
        <v>675</v>
      </c>
      <c r="I445" s="188"/>
      <c r="J445" s="30"/>
      <c r="K445" s="30"/>
      <c r="L445" s="188"/>
      <c r="M445" s="198"/>
    </row>
    <row r="446" spans="1:13" ht="23.25" customHeight="1">
      <c r="A446" s="184"/>
      <c r="B446" s="185" t="s">
        <v>643</v>
      </c>
      <c r="C446" s="185" t="s">
        <v>677</v>
      </c>
      <c r="D446" s="190" t="s">
        <v>242</v>
      </c>
      <c r="E446" s="192">
        <v>353</v>
      </c>
      <c r="F446" s="30">
        <v>1570</v>
      </c>
      <c r="G446" s="30">
        <f t="shared" si="8"/>
        <v>554210</v>
      </c>
      <c r="H446" s="185" t="s">
        <v>645</v>
      </c>
      <c r="I446" s="188"/>
      <c r="J446" s="30"/>
      <c r="K446" s="30"/>
      <c r="L446" s="188"/>
      <c r="M446" s="198"/>
    </row>
    <row r="447" spans="1:13" ht="23.25" customHeight="1">
      <c r="A447" s="184"/>
      <c r="B447" s="185" t="s">
        <v>643</v>
      </c>
      <c r="C447" s="185" t="s">
        <v>678</v>
      </c>
      <c r="D447" s="190" t="s">
        <v>242</v>
      </c>
      <c r="E447" s="192">
        <v>3267</v>
      </c>
      <c r="F447" s="30">
        <v>1330</v>
      </c>
      <c r="G447" s="30">
        <f t="shared" si="8"/>
        <v>4345110</v>
      </c>
      <c r="H447" s="185" t="s">
        <v>645</v>
      </c>
      <c r="I447" s="188"/>
      <c r="J447" s="30"/>
      <c r="K447" s="30"/>
      <c r="L447" s="188"/>
      <c r="M447" s="198"/>
    </row>
    <row r="448" spans="1:13" ht="23.25" customHeight="1">
      <c r="A448" s="184"/>
      <c r="B448" s="185" t="s">
        <v>646</v>
      </c>
      <c r="C448" s="185" t="s">
        <v>647</v>
      </c>
      <c r="D448" s="190" t="s">
        <v>242</v>
      </c>
      <c r="E448" s="192">
        <v>3620</v>
      </c>
      <c r="F448" s="30">
        <v>190</v>
      </c>
      <c r="G448" s="30">
        <f t="shared" si="8"/>
        <v>687800</v>
      </c>
      <c r="H448" s="185" t="s">
        <v>648</v>
      </c>
      <c r="I448" s="188"/>
      <c r="J448" s="30"/>
      <c r="K448" s="30"/>
      <c r="L448" s="188"/>
      <c r="M448" s="198"/>
    </row>
    <row r="449" spans="1:13" ht="23.25" customHeight="1">
      <c r="A449" s="184"/>
      <c r="B449" s="185"/>
      <c r="C449" s="185"/>
      <c r="D449" s="190"/>
      <c r="E449" s="192"/>
      <c r="F449" s="30"/>
      <c r="G449" s="30"/>
      <c r="H449" s="185"/>
      <c r="I449" s="188"/>
      <c r="J449" s="30"/>
      <c r="K449" s="30"/>
      <c r="L449" s="188"/>
      <c r="M449" s="198"/>
    </row>
    <row r="450" spans="1:13" ht="23.25" customHeight="1">
      <c r="A450" s="184"/>
      <c r="B450" s="185" t="s">
        <v>679</v>
      </c>
      <c r="C450" s="185" t="s">
        <v>680</v>
      </c>
      <c r="D450" s="190" t="s">
        <v>232</v>
      </c>
      <c r="E450" s="192">
        <v>3</v>
      </c>
      <c r="F450" s="30">
        <v>3950</v>
      </c>
      <c r="G450" s="30">
        <f t="shared" si="8"/>
        <v>11850</v>
      </c>
      <c r="H450" s="185" t="s">
        <v>681</v>
      </c>
      <c r="I450" s="188"/>
      <c r="J450" s="30"/>
      <c r="K450" s="30"/>
      <c r="L450" s="188"/>
      <c r="M450" s="198"/>
    </row>
    <row r="451" spans="1:13" ht="23.25" customHeight="1">
      <c r="A451" s="184"/>
      <c r="B451" s="185" t="s">
        <v>682</v>
      </c>
      <c r="C451" s="185" t="s">
        <v>683</v>
      </c>
      <c r="D451" s="190" t="s">
        <v>232</v>
      </c>
      <c r="E451" s="192">
        <v>2</v>
      </c>
      <c r="F451" s="30">
        <v>1200</v>
      </c>
      <c r="G451" s="30">
        <f t="shared" si="8"/>
        <v>2400</v>
      </c>
      <c r="H451" s="185" t="s">
        <v>233</v>
      </c>
      <c r="I451" s="188"/>
      <c r="J451" s="30"/>
      <c r="K451" s="30"/>
      <c r="L451" s="188"/>
      <c r="M451" s="198"/>
    </row>
    <row r="452" spans="1:13" ht="23.25" customHeight="1">
      <c r="A452" s="184"/>
      <c r="B452" s="185" t="s">
        <v>684</v>
      </c>
      <c r="C452" s="185" t="s">
        <v>685</v>
      </c>
      <c r="D452" s="190" t="s">
        <v>232</v>
      </c>
      <c r="E452" s="192">
        <v>1</v>
      </c>
      <c r="F452" s="30">
        <v>40000</v>
      </c>
      <c r="G452" s="30">
        <f t="shared" si="8"/>
        <v>40000</v>
      </c>
      <c r="H452" s="185" t="s">
        <v>233</v>
      </c>
      <c r="I452" s="188"/>
      <c r="J452" s="30"/>
      <c r="K452" s="30"/>
      <c r="L452" s="188"/>
      <c r="M452" s="198"/>
    </row>
    <row r="453" spans="1:13" ht="23.25" customHeight="1">
      <c r="A453" s="184"/>
      <c r="B453" s="185" t="s">
        <v>686</v>
      </c>
      <c r="C453" s="185" t="s">
        <v>687</v>
      </c>
      <c r="D453" s="190" t="s">
        <v>232</v>
      </c>
      <c r="E453" s="192">
        <v>2</v>
      </c>
      <c r="F453" s="30">
        <v>48000</v>
      </c>
      <c r="G453" s="30">
        <f t="shared" si="8"/>
        <v>96000</v>
      </c>
      <c r="H453" s="185" t="s">
        <v>233</v>
      </c>
      <c r="I453" s="188"/>
      <c r="J453" s="30"/>
      <c r="K453" s="30"/>
      <c r="L453" s="188"/>
      <c r="M453" s="198"/>
    </row>
    <row r="454" spans="1:13" ht="23.25" customHeight="1">
      <c r="A454" s="184"/>
      <c r="B454" s="185" t="s">
        <v>686</v>
      </c>
      <c r="C454" s="185" t="s">
        <v>688</v>
      </c>
      <c r="D454" s="190" t="s">
        <v>232</v>
      </c>
      <c r="E454" s="192">
        <v>2</v>
      </c>
      <c r="F454" s="30">
        <v>48000</v>
      </c>
      <c r="G454" s="30">
        <f t="shared" si="8"/>
        <v>96000</v>
      </c>
      <c r="H454" s="185" t="s">
        <v>233</v>
      </c>
      <c r="I454" s="188"/>
      <c r="J454" s="30"/>
      <c r="K454" s="30"/>
      <c r="L454" s="188"/>
      <c r="M454" s="198"/>
    </row>
    <row r="455" spans="1:13" ht="23.25" customHeight="1">
      <c r="A455" s="184"/>
      <c r="B455" s="185" t="s">
        <v>686</v>
      </c>
      <c r="C455" s="185" t="s">
        <v>689</v>
      </c>
      <c r="D455" s="190" t="s">
        <v>232</v>
      </c>
      <c r="E455" s="192">
        <v>4</v>
      </c>
      <c r="F455" s="30">
        <v>32000</v>
      </c>
      <c r="G455" s="30">
        <f t="shared" si="8"/>
        <v>128000</v>
      </c>
      <c r="H455" s="185" t="s">
        <v>233</v>
      </c>
      <c r="I455" s="188"/>
      <c r="J455" s="30"/>
      <c r="K455" s="30"/>
      <c r="L455" s="188"/>
      <c r="M455" s="198"/>
    </row>
    <row r="456" spans="1:13" ht="23.25" customHeight="1">
      <c r="A456" s="184"/>
      <c r="B456" s="185" t="s">
        <v>686</v>
      </c>
      <c r="C456" s="185" t="s">
        <v>690</v>
      </c>
      <c r="D456" s="190" t="s">
        <v>232</v>
      </c>
      <c r="E456" s="192">
        <v>2</v>
      </c>
      <c r="F456" s="30">
        <v>48000</v>
      </c>
      <c r="G456" s="30">
        <f t="shared" si="8"/>
        <v>96000</v>
      </c>
      <c r="H456" s="185" t="s">
        <v>233</v>
      </c>
      <c r="I456" s="188"/>
      <c r="J456" s="30"/>
      <c r="K456" s="30"/>
      <c r="L456" s="188"/>
      <c r="M456" s="198"/>
    </row>
    <row r="457" spans="1:13" ht="23.25" customHeight="1">
      <c r="A457" s="184"/>
      <c r="B457" s="185" t="s">
        <v>686</v>
      </c>
      <c r="C457" s="185" t="s">
        <v>691</v>
      </c>
      <c r="D457" s="190" t="s">
        <v>232</v>
      </c>
      <c r="E457" s="192">
        <v>13</v>
      </c>
      <c r="F457" s="30">
        <v>48000</v>
      </c>
      <c r="G457" s="30">
        <f t="shared" si="8"/>
        <v>624000</v>
      </c>
      <c r="H457" s="185" t="s">
        <v>233</v>
      </c>
      <c r="I457" s="188"/>
      <c r="J457" s="30"/>
      <c r="K457" s="30"/>
      <c r="L457" s="188"/>
      <c r="M457" s="198"/>
    </row>
    <row r="458" spans="1:13" ht="23.25" customHeight="1">
      <c r="A458" s="184"/>
      <c r="B458" s="185" t="s">
        <v>686</v>
      </c>
      <c r="C458" s="185" t="s">
        <v>692</v>
      </c>
      <c r="D458" s="190" t="s">
        <v>232</v>
      </c>
      <c r="E458" s="192">
        <v>9</v>
      </c>
      <c r="F458" s="30">
        <v>32000</v>
      </c>
      <c r="G458" s="30">
        <f t="shared" si="8"/>
        <v>288000</v>
      </c>
      <c r="H458" s="185" t="s">
        <v>233</v>
      </c>
      <c r="I458" s="188"/>
      <c r="J458" s="30"/>
      <c r="K458" s="30"/>
      <c r="L458" s="188"/>
      <c r="M458" s="198"/>
    </row>
    <row r="459" spans="1:13" ht="23.25" customHeight="1">
      <c r="A459" s="184"/>
      <c r="B459" s="185" t="s">
        <v>686</v>
      </c>
      <c r="C459" s="185" t="s">
        <v>693</v>
      </c>
      <c r="D459" s="190" t="s">
        <v>232</v>
      </c>
      <c r="E459" s="192">
        <v>2</v>
      </c>
      <c r="F459" s="30">
        <v>32000</v>
      </c>
      <c r="G459" s="30">
        <f t="shared" si="8"/>
        <v>64000</v>
      </c>
      <c r="H459" s="185" t="s">
        <v>233</v>
      </c>
      <c r="I459" s="188"/>
      <c r="J459" s="30"/>
      <c r="K459" s="30"/>
      <c r="L459" s="188"/>
      <c r="M459" s="198"/>
    </row>
    <row r="460" spans="1:13" ht="23.25" customHeight="1">
      <c r="A460" s="184"/>
      <c r="B460" s="185" t="s">
        <v>686</v>
      </c>
      <c r="C460" s="185" t="s">
        <v>694</v>
      </c>
      <c r="D460" s="190" t="s">
        <v>232</v>
      </c>
      <c r="E460" s="192">
        <v>2</v>
      </c>
      <c r="F460" s="30">
        <v>48000</v>
      </c>
      <c r="G460" s="30">
        <f t="shared" si="8"/>
        <v>96000</v>
      </c>
      <c r="H460" s="185" t="s">
        <v>233</v>
      </c>
      <c r="I460" s="188"/>
      <c r="J460" s="30"/>
      <c r="K460" s="30"/>
      <c r="L460" s="188"/>
      <c r="M460" s="198"/>
    </row>
    <row r="461" spans="1:13" ht="23.25" customHeight="1">
      <c r="A461" s="184"/>
      <c r="B461" s="185" t="s">
        <v>686</v>
      </c>
      <c r="C461" s="185" t="s">
        <v>695</v>
      </c>
      <c r="D461" s="190" t="s">
        <v>232</v>
      </c>
      <c r="E461" s="192">
        <v>2</v>
      </c>
      <c r="F461" s="30">
        <v>32000</v>
      </c>
      <c r="G461" s="30">
        <f t="shared" si="8"/>
        <v>64000</v>
      </c>
      <c r="H461" s="185" t="s">
        <v>233</v>
      </c>
      <c r="I461" s="188"/>
      <c r="J461" s="30"/>
      <c r="K461" s="30"/>
      <c r="L461" s="188"/>
      <c r="M461" s="198"/>
    </row>
    <row r="462" spans="1:13" ht="23.25" customHeight="1">
      <c r="A462" s="184"/>
      <c r="B462" s="185" t="s">
        <v>686</v>
      </c>
      <c r="C462" s="185" t="s">
        <v>696</v>
      </c>
      <c r="D462" s="190" t="s">
        <v>232</v>
      </c>
      <c r="E462" s="192">
        <v>1</v>
      </c>
      <c r="F462" s="30">
        <v>32000</v>
      </c>
      <c r="G462" s="30">
        <f t="shared" si="8"/>
        <v>32000</v>
      </c>
      <c r="H462" s="185" t="s">
        <v>233</v>
      </c>
      <c r="I462" s="188"/>
      <c r="J462" s="30"/>
      <c r="K462" s="30"/>
      <c r="L462" s="188"/>
      <c r="M462" s="198"/>
    </row>
    <row r="463" spans="1:13" ht="23.25" customHeight="1">
      <c r="A463" s="184"/>
      <c r="B463" s="185"/>
      <c r="C463" s="185"/>
      <c r="D463" s="190"/>
      <c r="E463" s="192"/>
      <c r="F463" s="30"/>
      <c r="G463" s="30">
        <f t="shared" si="8"/>
        <v>0</v>
      </c>
      <c r="H463" s="185" t="s">
        <v>256</v>
      </c>
      <c r="I463" s="188"/>
      <c r="J463" s="30"/>
      <c r="K463" s="30"/>
      <c r="L463" s="188"/>
      <c r="M463" s="198"/>
    </row>
    <row r="464" spans="1:13" ht="23.25" customHeight="1">
      <c r="A464" s="184"/>
      <c r="B464" s="185"/>
      <c r="C464" s="185"/>
      <c r="D464" s="190"/>
      <c r="E464" s="192"/>
      <c r="F464" s="30"/>
      <c r="G464" s="30">
        <f t="shared" si="8"/>
        <v>0</v>
      </c>
      <c r="H464" s="185" t="s">
        <v>256</v>
      </c>
      <c r="I464" s="188"/>
      <c r="J464" s="30"/>
      <c r="K464" s="30"/>
      <c r="L464" s="188"/>
      <c r="M464" s="198"/>
    </row>
    <row r="465" spans="1:13" ht="23.25" customHeight="1">
      <c r="A465" s="184"/>
      <c r="B465" s="185" t="s">
        <v>686</v>
      </c>
      <c r="C465" s="185" t="s">
        <v>697</v>
      </c>
      <c r="D465" s="190" t="s">
        <v>232</v>
      </c>
      <c r="E465" s="192">
        <v>4</v>
      </c>
      <c r="F465" s="30">
        <v>16000</v>
      </c>
      <c r="G465" s="30">
        <f t="shared" si="8"/>
        <v>64000</v>
      </c>
      <c r="H465" s="185" t="s">
        <v>233</v>
      </c>
      <c r="I465" s="188"/>
      <c r="J465" s="30"/>
      <c r="K465" s="30"/>
      <c r="L465" s="188"/>
      <c r="M465" s="198"/>
    </row>
    <row r="466" spans="1:13" ht="23.25" customHeight="1">
      <c r="A466" s="184"/>
      <c r="B466" s="185" t="s">
        <v>686</v>
      </c>
      <c r="C466" s="185" t="s">
        <v>698</v>
      </c>
      <c r="D466" s="190" t="s">
        <v>232</v>
      </c>
      <c r="E466" s="192">
        <v>4</v>
      </c>
      <c r="F466" s="30">
        <v>32000</v>
      </c>
      <c r="G466" s="30">
        <f t="shared" si="8"/>
        <v>128000</v>
      </c>
      <c r="H466" s="185" t="s">
        <v>233</v>
      </c>
      <c r="I466" s="188"/>
      <c r="J466" s="30"/>
      <c r="K466" s="30"/>
      <c r="L466" s="188"/>
      <c r="M466" s="198"/>
    </row>
    <row r="467" spans="1:13" ht="23.25" customHeight="1">
      <c r="A467" s="184"/>
      <c r="B467" s="185" t="s">
        <v>686</v>
      </c>
      <c r="C467" s="185" t="s">
        <v>699</v>
      </c>
      <c r="D467" s="190" t="s">
        <v>232</v>
      </c>
      <c r="E467" s="192">
        <v>4</v>
      </c>
      <c r="F467" s="30">
        <v>16000</v>
      </c>
      <c r="G467" s="30">
        <f t="shared" si="8"/>
        <v>64000</v>
      </c>
      <c r="H467" s="185" t="s">
        <v>233</v>
      </c>
      <c r="I467" s="188"/>
      <c r="J467" s="30"/>
      <c r="K467" s="30"/>
      <c r="L467" s="188"/>
      <c r="M467" s="198"/>
    </row>
    <row r="468" spans="1:13" ht="23.25" customHeight="1">
      <c r="A468" s="184"/>
      <c r="B468" s="185" t="s">
        <v>686</v>
      </c>
      <c r="C468" s="185" t="s">
        <v>700</v>
      </c>
      <c r="D468" s="190" t="s">
        <v>232</v>
      </c>
      <c r="E468" s="192">
        <v>2</v>
      </c>
      <c r="F468" s="30">
        <v>32000</v>
      </c>
      <c r="G468" s="30">
        <f t="shared" si="8"/>
        <v>64000</v>
      </c>
      <c r="H468" s="185" t="s">
        <v>233</v>
      </c>
      <c r="I468" s="188"/>
      <c r="J468" s="30"/>
      <c r="K468" s="30"/>
      <c r="L468" s="188"/>
      <c r="M468" s="198"/>
    </row>
    <row r="469" spans="1:13" ht="23.25" customHeight="1">
      <c r="A469" s="184"/>
      <c r="B469" s="185" t="s">
        <v>701</v>
      </c>
      <c r="C469" s="185" t="s">
        <v>702</v>
      </c>
      <c r="D469" s="190" t="s">
        <v>232</v>
      </c>
      <c r="E469" s="192">
        <v>43</v>
      </c>
      <c r="F469" s="30">
        <v>16000</v>
      </c>
      <c r="G469" s="30">
        <f t="shared" si="8"/>
        <v>688000</v>
      </c>
      <c r="H469" s="185" t="s">
        <v>233</v>
      </c>
      <c r="I469" s="188"/>
      <c r="J469" s="30"/>
      <c r="K469" s="30"/>
      <c r="L469" s="188"/>
      <c r="M469" s="198"/>
    </row>
    <row r="470" spans="1:13" ht="23.25" customHeight="1">
      <c r="A470" s="184"/>
      <c r="B470" s="185" t="s">
        <v>703</v>
      </c>
      <c r="C470" s="185" t="s">
        <v>704</v>
      </c>
      <c r="D470" s="190" t="s">
        <v>232</v>
      </c>
      <c r="E470" s="192">
        <v>226</v>
      </c>
      <c r="F470" s="30">
        <v>8060</v>
      </c>
      <c r="G470" s="30">
        <f t="shared" si="8"/>
        <v>1821560</v>
      </c>
      <c r="H470" s="185" t="s">
        <v>705</v>
      </c>
      <c r="I470" s="188"/>
      <c r="J470" s="30"/>
      <c r="K470" s="30"/>
      <c r="L470" s="188"/>
      <c r="M470" s="198"/>
    </row>
    <row r="471" spans="1:13" ht="23.25" customHeight="1">
      <c r="A471" s="184"/>
      <c r="B471" s="185" t="s">
        <v>706</v>
      </c>
      <c r="C471" s="185" t="s">
        <v>707</v>
      </c>
      <c r="D471" s="190" t="s">
        <v>232</v>
      </c>
      <c r="E471" s="192">
        <v>1</v>
      </c>
      <c r="F471" s="30">
        <v>48000</v>
      </c>
      <c r="G471" s="30">
        <f t="shared" si="8"/>
        <v>48000</v>
      </c>
      <c r="H471" s="185" t="s">
        <v>233</v>
      </c>
      <c r="I471" s="188"/>
      <c r="J471" s="30"/>
      <c r="K471" s="30"/>
      <c r="L471" s="188"/>
      <c r="M471" s="198"/>
    </row>
    <row r="472" spans="1:13" ht="23.25" customHeight="1">
      <c r="A472" s="184"/>
      <c r="B472" s="185" t="s">
        <v>708</v>
      </c>
      <c r="C472" s="185">
        <v>0</v>
      </c>
      <c r="D472" s="190" t="s">
        <v>101</v>
      </c>
      <c r="E472" s="192">
        <v>69.599999999999994</v>
      </c>
      <c r="F472" s="30">
        <v>1180</v>
      </c>
      <c r="G472" s="30">
        <f t="shared" si="8"/>
        <v>82128</v>
      </c>
      <c r="H472" s="185" t="s">
        <v>681</v>
      </c>
      <c r="I472" s="188"/>
      <c r="J472" s="30"/>
      <c r="K472" s="30"/>
      <c r="L472" s="188"/>
      <c r="M472" s="198"/>
    </row>
    <row r="473" spans="1:13" ht="23.25" customHeight="1">
      <c r="A473" s="184"/>
      <c r="B473" s="185" t="s">
        <v>709</v>
      </c>
      <c r="C473" s="185">
        <v>0</v>
      </c>
      <c r="D473" s="190" t="s">
        <v>101</v>
      </c>
      <c r="E473" s="192">
        <v>5.9</v>
      </c>
      <c r="F473" s="30">
        <v>2400</v>
      </c>
      <c r="G473" s="30">
        <f t="shared" si="8"/>
        <v>14160</v>
      </c>
      <c r="H473" s="185" t="s">
        <v>233</v>
      </c>
      <c r="I473" s="188"/>
      <c r="J473" s="30"/>
      <c r="K473" s="30"/>
      <c r="L473" s="188"/>
      <c r="M473" s="198"/>
    </row>
    <row r="474" spans="1:13" ht="23.25" customHeight="1">
      <c r="A474" s="184"/>
      <c r="B474" s="185" t="s">
        <v>710</v>
      </c>
      <c r="C474" s="185" t="s">
        <v>711</v>
      </c>
      <c r="D474" s="190" t="s">
        <v>101</v>
      </c>
      <c r="E474" s="192">
        <v>276</v>
      </c>
      <c r="F474" s="30">
        <v>1610</v>
      </c>
      <c r="G474" s="30">
        <f t="shared" si="8"/>
        <v>444360</v>
      </c>
      <c r="H474" s="185" t="s">
        <v>712</v>
      </c>
      <c r="I474" s="188"/>
      <c r="J474" s="30"/>
      <c r="K474" s="30"/>
      <c r="L474" s="188"/>
      <c r="M474" s="198"/>
    </row>
    <row r="475" spans="1:13" ht="23.25" customHeight="1">
      <c r="A475" s="184"/>
      <c r="B475" s="185" t="s">
        <v>713</v>
      </c>
      <c r="C475" s="185" t="s">
        <v>714</v>
      </c>
      <c r="D475" s="190" t="s">
        <v>101</v>
      </c>
      <c r="E475" s="192">
        <v>102</v>
      </c>
      <c r="F475" s="30">
        <v>4800</v>
      </c>
      <c r="G475" s="30">
        <f t="shared" si="8"/>
        <v>489600</v>
      </c>
      <c r="H475" s="185" t="s">
        <v>233</v>
      </c>
      <c r="I475" s="188"/>
      <c r="J475" s="30"/>
      <c r="K475" s="30"/>
      <c r="L475" s="188"/>
      <c r="M475" s="198"/>
    </row>
    <row r="476" spans="1:13" ht="23.25" customHeight="1">
      <c r="A476" s="184"/>
      <c r="B476" s="185" t="s">
        <v>715</v>
      </c>
      <c r="C476" s="185" t="s">
        <v>716</v>
      </c>
      <c r="D476" s="190" t="s">
        <v>101</v>
      </c>
      <c r="E476" s="192">
        <v>50.2</v>
      </c>
      <c r="F476" s="30">
        <v>20000</v>
      </c>
      <c r="G476" s="30">
        <f>ROUND(E476*F476,0)</f>
        <v>1004000</v>
      </c>
      <c r="H476" s="185" t="s">
        <v>233</v>
      </c>
      <c r="I476" s="188"/>
      <c r="J476" s="30"/>
      <c r="K476" s="30"/>
      <c r="L476" s="188"/>
      <c r="M476" s="198"/>
    </row>
    <row r="477" spans="1:13" ht="23.25" customHeight="1">
      <c r="A477" s="184"/>
      <c r="B477" s="185" t="s">
        <v>717</v>
      </c>
      <c r="C477" s="185" t="s">
        <v>718</v>
      </c>
      <c r="D477" s="190" t="s">
        <v>101</v>
      </c>
      <c r="E477" s="192">
        <v>5.6</v>
      </c>
      <c r="F477" s="30">
        <v>6400</v>
      </c>
      <c r="G477" s="30">
        <f>ROUND(E477*F477,0)</f>
        <v>35840</v>
      </c>
      <c r="H477" s="185" t="s">
        <v>233</v>
      </c>
      <c r="I477" s="188"/>
      <c r="J477" s="30"/>
      <c r="K477" s="30"/>
      <c r="L477" s="188"/>
      <c r="M477" s="198"/>
    </row>
    <row r="478" spans="1:13" ht="23.25" customHeight="1">
      <c r="A478" s="184"/>
      <c r="B478" s="185" t="s">
        <v>719</v>
      </c>
      <c r="C478" s="185" t="s">
        <v>720</v>
      </c>
      <c r="D478" s="190" t="s">
        <v>101</v>
      </c>
      <c r="E478" s="192">
        <v>6.8</v>
      </c>
      <c r="F478" s="30">
        <v>4000</v>
      </c>
      <c r="G478" s="30">
        <f t="shared" si="8"/>
        <v>27200</v>
      </c>
      <c r="H478" s="185" t="s">
        <v>233</v>
      </c>
      <c r="I478" s="188"/>
      <c r="J478" s="30"/>
      <c r="K478" s="30"/>
      <c r="L478" s="188"/>
      <c r="M478" s="198"/>
    </row>
    <row r="479" spans="1:13" ht="23.25" customHeight="1">
      <c r="A479" s="184"/>
      <c r="B479" s="185">
        <v>0</v>
      </c>
      <c r="C479" s="185">
        <v>0</v>
      </c>
      <c r="D479" s="190">
        <v>0</v>
      </c>
      <c r="E479" s="192">
        <v>0</v>
      </c>
      <c r="F479" s="30" t="s">
        <v>256</v>
      </c>
      <c r="G479" s="30"/>
      <c r="H479" s="185" t="s">
        <v>256</v>
      </c>
      <c r="I479" s="188"/>
      <c r="J479" s="30"/>
      <c r="K479" s="30"/>
      <c r="L479" s="188"/>
      <c r="M479" s="198"/>
    </row>
    <row r="480" spans="1:13" ht="23.25" customHeight="1">
      <c r="A480" s="184"/>
      <c r="B480" s="30" t="s">
        <v>721</v>
      </c>
      <c r="C480" s="30" t="s">
        <v>722</v>
      </c>
      <c r="D480" s="190" t="s">
        <v>232</v>
      </c>
      <c r="E480" s="193">
        <v>290</v>
      </c>
      <c r="F480" s="30">
        <v>1760</v>
      </c>
      <c r="G480" s="30">
        <f t="shared" ref="G480:G481" si="9">ROUND(E480*F480,0)</f>
        <v>510400</v>
      </c>
      <c r="H480" s="185" t="s">
        <v>645</v>
      </c>
      <c r="I480" s="188"/>
      <c r="J480" s="30"/>
      <c r="K480" s="30"/>
      <c r="L480" s="188"/>
      <c r="M480" s="198"/>
    </row>
    <row r="481" spans="1:15" ht="23.25" customHeight="1">
      <c r="A481" s="184"/>
      <c r="B481" s="30" t="s">
        <v>721</v>
      </c>
      <c r="C481" s="30" t="s">
        <v>723</v>
      </c>
      <c r="D481" s="190" t="s">
        <v>232</v>
      </c>
      <c r="E481" s="193">
        <v>55</v>
      </c>
      <c r="F481" s="30">
        <v>2700</v>
      </c>
      <c r="G481" s="30">
        <f t="shared" si="9"/>
        <v>148500</v>
      </c>
      <c r="H481" s="185" t="s">
        <v>645</v>
      </c>
      <c r="I481" s="188"/>
      <c r="J481" s="30"/>
      <c r="K481" s="30"/>
      <c r="L481" s="188"/>
      <c r="M481" s="198"/>
    </row>
    <row r="482" spans="1:15" ht="23.25" customHeight="1">
      <c r="A482" s="184"/>
      <c r="B482" s="185"/>
      <c r="C482" s="185"/>
      <c r="D482" s="190"/>
      <c r="E482" s="192"/>
      <c r="F482" s="30"/>
      <c r="G482" s="30"/>
      <c r="H482" s="185"/>
      <c r="I482" s="188"/>
      <c r="J482" s="30"/>
      <c r="K482" s="30"/>
      <c r="L482" s="188"/>
      <c r="M482" s="198"/>
    </row>
    <row r="483" spans="1:15" ht="23.25" customHeight="1">
      <c r="A483" s="184"/>
      <c r="B483" s="185"/>
      <c r="C483" s="185"/>
      <c r="D483" s="190"/>
      <c r="E483" s="192"/>
      <c r="F483" s="30"/>
      <c r="G483" s="30">
        <f t="shared" si="8"/>
        <v>0</v>
      </c>
      <c r="H483" s="185" t="s">
        <v>256</v>
      </c>
      <c r="I483" s="188"/>
      <c r="J483" s="30"/>
      <c r="K483" s="30"/>
      <c r="L483" s="188"/>
      <c r="M483" s="198"/>
    </row>
    <row r="484" spans="1:15" ht="23.25" customHeight="1">
      <c r="A484" s="184"/>
      <c r="B484" s="185"/>
      <c r="C484" s="185"/>
      <c r="D484" s="190"/>
      <c r="E484" s="192"/>
      <c r="F484" s="30"/>
      <c r="G484" s="30">
        <f t="shared" si="8"/>
        <v>0</v>
      </c>
      <c r="H484" s="185" t="s">
        <v>256</v>
      </c>
      <c r="I484" s="188"/>
      <c r="J484" s="30"/>
      <c r="K484" s="30"/>
      <c r="L484" s="188"/>
      <c r="M484" s="198"/>
    </row>
    <row r="485" spans="1:15" ht="23.25" customHeight="1">
      <c r="A485" s="184"/>
      <c r="B485" s="185" t="s">
        <v>254</v>
      </c>
      <c r="C485" s="185" t="s">
        <v>258</v>
      </c>
      <c r="D485" s="190"/>
      <c r="E485" s="192"/>
      <c r="F485" s="30"/>
      <c r="G485" s="30">
        <f>SUM(G423:G484)</f>
        <v>26754635</v>
      </c>
      <c r="H485" s="185"/>
      <c r="I485" s="188"/>
      <c r="J485" s="30"/>
      <c r="K485" s="30"/>
      <c r="L485" s="188"/>
      <c r="M485" s="198"/>
      <c r="O485" s="2">
        <f>G485</f>
        <v>26754635</v>
      </c>
    </row>
    <row r="486" spans="1:15" ht="23.25" customHeight="1">
      <c r="A486" s="184"/>
      <c r="B486" s="185"/>
      <c r="C486" s="185"/>
      <c r="D486" s="190"/>
      <c r="E486" s="192"/>
      <c r="F486" s="30"/>
      <c r="G486" s="30"/>
      <c r="H486" s="185"/>
      <c r="I486" s="188"/>
      <c r="J486" s="30"/>
      <c r="K486" s="30"/>
      <c r="L486" s="188"/>
      <c r="M486" s="198"/>
    </row>
    <row r="487" spans="1:15" ht="23.25" customHeight="1">
      <c r="A487" s="184">
        <v>12</v>
      </c>
      <c r="B487" s="185" t="s">
        <v>269</v>
      </c>
      <c r="C487" s="185"/>
      <c r="D487" s="190"/>
      <c r="E487" s="192"/>
      <c r="F487" s="30"/>
      <c r="G487" s="30"/>
      <c r="H487" s="185" t="s">
        <v>256</v>
      </c>
      <c r="I487" s="188"/>
      <c r="J487" s="30"/>
      <c r="K487" s="30"/>
      <c r="L487" s="188"/>
      <c r="M487" s="198"/>
    </row>
    <row r="488" spans="1:15" ht="23.25" customHeight="1">
      <c r="A488" s="184"/>
      <c r="B488" s="185" t="s">
        <v>564</v>
      </c>
      <c r="C488" s="185"/>
      <c r="D488" s="190"/>
      <c r="E488" s="192"/>
      <c r="F488" s="30"/>
      <c r="G488" s="30"/>
      <c r="H488" s="185" t="s">
        <v>256</v>
      </c>
      <c r="I488" s="188"/>
      <c r="J488" s="30"/>
      <c r="K488" s="30"/>
      <c r="L488" s="188"/>
      <c r="M488" s="198"/>
    </row>
    <row r="489" spans="1:15" ht="23.25" customHeight="1">
      <c r="A489" s="184"/>
      <c r="B489" s="185" t="s">
        <v>724</v>
      </c>
      <c r="C489" s="185" t="s">
        <v>725</v>
      </c>
      <c r="D489" s="190" t="s">
        <v>242</v>
      </c>
      <c r="E489" s="192">
        <v>2056</v>
      </c>
      <c r="F489" s="30">
        <v>560</v>
      </c>
      <c r="G489" s="30">
        <f t="shared" ref="G489:G506" si="10">ROUND(E489*F489,0)</f>
        <v>1151360</v>
      </c>
      <c r="H489" s="185" t="s">
        <v>726</v>
      </c>
      <c r="I489" s="188"/>
      <c r="J489" s="30"/>
      <c r="K489" s="30"/>
      <c r="L489" s="188"/>
      <c r="M489" s="198"/>
    </row>
    <row r="490" spans="1:15" ht="23.25" customHeight="1">
      <c r="A490" s="184"/>
      <c r="B490" s="185" t="s">
        <v>724</v>
      </c>
      <c r="C490" s="185" t="s">
        <v>727</v>
      </c>
      <c r="D490" s="190" t="s">
        <v>101</v>
      </c>
      <c r="E490" s="192">
        <v>11.9</v>
      </c>
      <c r="F490" s="30">
        <v>600</v>
      </c>
      <c r="G490" s="30">
        <f t="shared" si="10"/>
        <v>7140</v>
      </c>
      <c r="H490" s="185" t="s">
        <v>726</v>
      </c>
      <c r="I490" s="188"/>
      <c r="J490" s="30"/>
      <c r="K490" s="30"/>
      <c r="L490" s="188"/>
      <c r="M490" s="198"/>
    </row>
    <row r="491" spans="1:15" ht="23.25" customHeight="1">
      <c r="A491" s="184"/>
      <c r="B491" s="185" t="s">
        <v>728</v>
      </c>
      <c r="C491" s="185" t="s">
        <v>729</v>
      </c>
      <c r="D491" s="190" t="s">
        <v>242</v>
      </c>
      <c r="E491" s="192">
        <v>258</v>
      </c>
      <c r="F491" s="30">
        <v>2380</v>
      </c>
      <c r="G491" s="30">
        <f t="shared" si="10"/>
        <v>614040</v>
      </c>
      <c r="H491" s="185" t="s">
        <v>726</v>
      </c>
      <c r="I491" s="188"/>
      <c r="J491" s="30"/>
      <c r="K491" s="30"/>
      <c r="L491" s="188"/>
      <c r="M491" s="198"/>
    </row>
    <row r="492" spans="1:15" ht="23.25" customHeight="1">
      <c r="A492" s="184"/>
      <c r="B492" s="185" t="s">
        <v>730</v>
      </c>
      <c r="C492" s="185" t="s">
        <v>731</v>
      </c>
      <c r="D492" s="190" t="s">
        <v>242</v>
      </c>
      <c r="E492" s="192">
        <v>1.8</v>
      </c>
      <c r="F492" s="30">
        <v>3080</v>
      </c>
      <c r="G492" s="30">
        <f t="shared" si="10"/>
        <v>5544</v>
      </c>
      <c r="H492" s="185" t="s">
        <v>732</v>
      </c>
      <c r="I492" s="188"/>
      <c r="J492" s="30"/>
      <c r="K492" s="30"/>
      <c r="L492" s="188"/>
      <c r="M492" s="198"/>
    </row>
    <row r="493" spans="1:15" ht="23.25" customHeight="1">
      <c r="A493" s="184"/>
      <c r="B493" s="185" t="s">
        <v>733</v>
      </c>
      <c r="C493" s="185" t="s">
        <v>734</v>
      </c>
      <c r="D493" s="190" t="s">
        <v>101</v>
      </c>
      <c r="E493" s="192">
        <v>1217</v>
      </c>
      <c r="F493" s="30">
        <v>1150</v>
      </c>
      <c r="G493" s="30">
        <f t="shared" si="10"/>
        <v>1399550</v>
      </c>
      <c r="H493" s="185" t="s">
        <v>735</v>
      </c>
      <c r="I493" s="188"/>
      <c r="J493" s="30"/>
      <c r="K493" s="30"/>
      <c r="L493" s="188"/>
      <c r="M493" s="198"/>
    </row>
    <row r="494" spans="1:15" ht="23.25" customHeight="1">
      <c r="A494" s="184"/>
      <c r="B494" s="185"/>
      <c r="C494" s="185"/>
      <c r="D494" s="190"/>
      <c r="E494" s="192"/>
      <c r="F494" s="30"/>
      <c r="G494" s="30">
        <f t="shared" si="10"/>
        <v>0</v>
      </c>
      <c r="H494" s="185" t="s">
        <v>256</v>
      </c>
      <c r="I494" s="188"/>
      <c r="J494" s="30"/>
      <c r="K494" s="30"/>
      <c r="L494" s="188"/>
      <c r="M494" s="198"/>
    </row>
    <row r="495" spans="1:15" ht="23.25" customHeight="1">
      <c r="A495" s="184"/>
      <c r="B495" s="185" t="s">
        <v>582</v>
      </c>
      <c r="C495" s="185"/>
      <c r="D495" s="190"/>
      <c r="E495" s="192"/>
      <c r="F495" s="30"/>
      <c r="G495" s="30">
        <f t="shared" si="10"/>
        <v>0</v>
      </c>
      <c r="H495" s="185" t="s">
        <v>256</v>
      </c>
      <c r="I495" s="188"/>
      <c r="J495" s="30"/>
      <c r="K495" s="30"/>
      <c r="L495" s="188"/>
      <c r="M495" s="198"/>
    </row>
    <row r="496" spans="1:15" ht="23.25" customHeight="1">
      <c r="A496" s="184"/>
      <c r="B496" s="185" t="s">
        <v>736</v>
      </c>
      <c r="C496" s="185" t="s">
        <v>737</v>
      </c>
      <c r="D496" s="190" t="s">
        <v>242</v>
      </c>
      <c r="E496" s="192">
        <v>1.5</v>
      </c>
      <c r="F496" s="30">
        <v>660</v>
      </c>
      <c r="G496" s="30">
        <f t="shared" si="10"/>
        <v>990</v>
      </c>
      <c r="H496" s="185" t="s">
        <v>726</v>
      </c>
      <c r="I496" s="188"/>
      <c r="J496" s="30"/>
      <c r="K496" s="30"/>
      <c r="L496" s="188"/>
      <c r="M496" s="198"/>
    </row>
    <row r="497" spans="1:15" ht="23.25" customHeight="1">
      <c r="A497" s="184"/>
      <c r="B497" s="185" t="s">
        <v>736</v>
      </c>
      <c r="C497" s="185" t="s">
        <v>738</v>
      </c>
      <c r="D497" s="190" t="s">
        <v>242</v>
      </c>
      <c r="E497" s="192">
        <v>649</v>
      </c>
      <c r="F497" s="30">
        <v>660</v>
      </c>
      <c r="G497" s="30">
        <f t="shared" si="10"/>
        <v>428340</v>
      </c>
      <c r="H497" s="185" t="s">
        <v>726</v>
      </c>
      <c r="I497" s="188"/>
      <c r="J497" s="30"/>
      <c r="K497" s="30"/>
      <c r="L497" s="188"/>
      <c r="M497" s="198"/>
    </row>
    <row r="498" spans="1:15" ht="23.25" customHeight="1">
      <c r="A498" s="184"/>
      <c r="B498" s="185" t="s">
        <v>736</v>
      </c>
      <c r="C498" s="185" t="s">
        <v>739</v>
      </c>
      <c r="D498" s="190" t="s">
        <v>242</v>
      </c>
      <c r="E498" s="192">
        <v>3062</v>
      </c>
      <c r="F498" s="30">
        <v>560</v>
      </c>
      <c r="G498" s="30">
        <f t="shared" si="10"/>
        <v>1714720</v>
      </c>
      <c r="H498" s="185" t="s">
        <v>726</v>
      </c>
      <c r="I498" s="188"/>
      <c r="J498" s="30"/>
      <c r="K498" s="30"/>
      <c r="L498" s="188"/>
      <c r="M498" s="198"/>
    </row>
    <row r="499" spans="1:15" ht="23.25" customHeight="1">
      <c r="A499" s="184"/>
      <c r="B499" s="185" t="s">
        <v>728</v>
      </c>
      <c r="C499" s="185" t="s">
        <v>729</v>
      </c>
      <c r="D499" s="190" t="s">
        <v>242</v>
      </c>
      <c r="E499" s="192">
        <v>88.8</v>
      </c>
      <c r="F499" s="30">
        <v>2380</v>
      </c>
      <c r="G499" s="30">
        <f t="shared" si="10"/>
        <v>211344</v>
      </c>
      <c r="H499" s="185" t="s">
        <v>726</v>
      </c>
      <c r="I499" s="188"/>
      <c r="J499" s="30"/>
      <c r="K499" s="30"/>
      <c r="L499" s="188"/>
      <c r="M499" s="198"/>
    </row>
    <row r="500" spans="1:15" ht="23.25" customHeight="1">
      <c r="A500" s="184"/>
      <c r="B500" s="185" t="s">
        <v>740</v>
      </c>
      <c r="C500" s="185" t="s">
        <v>741</v>
      </c>
      <c r="D500" s="190" t="s">
        <v>242</v>
      </c>
      <c r="E500" s="192">
        <v>28.6</v>
      </c>
      <c r="F500" s="30">
        <v>4680</v>
      </c>
      <c r="G500" s="30">
        <f t="shared" si="10"/>
        <v>133848</v>
      </c>
      <c r="H500" s="185" t="s">
        <v>726</v>
      </c>
      <c r="I500" s="188"/>
      <c r="J500" s="30"/>
      <c r="K500" s="30"/>
      <c r="L500" s="188"/>
      <c r="M500" s="198"/>
    </row>
    <row r="501" spans="1:15" ht="23.25" customHeight="1">
      <c r="A501" s="184"/>
      <c r="B501" s="185" t="s">
        <v>742</v>
      </c>
      <c r="C501" s="185" t="s">
        <v>743</v>
      </c>
      <c r="D501" s="190" t="s">
        <v>101</v>
      </c>
      <c r="E501" s="192">
        <v>365</v>
      </c>
      <c r="F501" s="30">
        <v>1060</v>
      </c>
      <c r="G501" s="30">
        <f t="shared" si="10"/>
        <v>386900</v>
      </c>
      <c r="H501" s="185" t="s">
        <v>735</v>
      </c>
      <c r="I501" s="188"/>
      <c r="J501" s="30"/>
      <c r="K501" s="30"/>
      <c r="L501" s="188"/>
      <c r="M501" s="198"/>
    </row>
    <row r="502" spans="1:15" ht="23.25" customHeight="1">
      <c r="A502" s="184"/>
      <c r="B502" s="185"/>
      <c r="C502" s="185"/>
      <c r="D502" s="190"/>
      <c r="E502" s="192"/>
      <c r="F502" s="30"/>
      <c r="G502" s="30">
        <f t="shared" si="10"/>
        <v>0</v>
      </c>
      <c r="H502" s="185" t="s">
        <v>256</v>
      </c>
      <c r="I502" s="188"/>
      <c r="J502" s="30"/>
      <c r="K502" s="30"/>
      <c r="L502" s="188"/>
      <c r="M502" s="198"/>
    </row>
    <row r="503" spans="1:15" ht="23.25" customHeight="1">
      <c r="A503" s="184"/>
      <c r="B503" s="185"/>
      <c r="C503" s="185"/>
      <c r="D503" s="190"/>
      <c r="E503" s="192"/>
      <c r="F503" s="30"/>
      <c r="G503" s="30">
        <f t="shared" si="10"/>
        <v>0</v>
      </c>
      <c r="H503" s="185" t="s">
        <v>256</v>
      </c>
      <c r="I503" s="188"/>
      <c r="J503" s="30"/>
      <c r="K503" s="30"/>
      <c r="L503" s="188"/>
      <c r="M503" s="198"/>
    </row>
    <row r="504" spans="1:15" ht="23.25" customHeight="1">
      <c r="A504" s="184"/>
      <c r="B504" s="185"/>
      <c r="C504" s="185"/>
      <c r="D504" s="190"/>
      <c r="E504" s="192"/>
      <c r="F504" s="30"/>
      <c r="G504" s="30">
        <f t="shared" si="10"/>
        <v>0</v>
      </c>
      <c r="H504" s="185" t="s">
        <v>256</v>
      </c>
      <c r="I504" s="188"/>
      <c r="J504" s="30"/>
      <c r="K504" s="30"/>
      <c r="L504" s="188"/>
      <c r="M504" s="198"/>
    </row>
    <row r="505" spans="1:15" ht="23.25" customHeight="1">
      <c r="A505" s="184"/>
      <c r="B505" s="185"/>
      <c r="C505" s="185"/>
      <c r="D505" s="190"/>
      <c r="E505" s="192"/>
      <c r="F505" s="30"/>
      <c r="G505" s="30">
        <f t="shared" si="10"/>
        <v>0</v>
      </c>
      <c r="H505" s="185" t="s">
        <v>256</v>
      </c>
      <c r="I505" s="188"/>
      <c r="J505" s="30"/>
      <c r="K505" s="30"/>
      <c r="L505" s="188"/>
      <c r="M505" s="198"/>
    </row>
    <row r="506" spans="1:15" ht="23.25" customHeight="1">
      <c r="A506" s="184"/>
      <c r="B506" s="185"/>
      <c r="C506" s="185"/>
      <c r="D506" s="190"/>
      <c r="E506" s="192"/>
      <c r="F506" s="30"/>
      <c r="G506" s="30">
        <f t="shared" si="10"/>
        <v>0</v>
      </c>
      <c r="H506" s="185" t="s">
        <v>256</v>
      </c>
      <c r="I506" s="188"/>
      <c r="J506" s="30"/>
      <c r="K506" s="30"/>
      <c r="L506" s="188"/>
      <c r="M506" s="198"/>
    </row>
    <row r="507" spans="1:15" ht="23.25" customHeight="1">
      <c r="A507" s="184"/>
      <c r="B507" s="185" t="s">
        <v>254</v>
      </c>
      <c r="C507" s="185" t="s">
        <v>258</v>
      </c>
      <c r="D507" s="190"/>
      <c r="E507" s="192"/>
      <c r="F507" s="30"/>
      <c r="G507" s="30">
        <f>SUM(G489:G506)</f>
        <v>6053776</v>
      </c>
      <c r="H507" s="185" t="s">
        <v>256</v>
      </c>
      <c r="I507" s="188"/>
      <c r="J507" s="30"/>
      <c r="K507" s="30"/>
      <c r="L507" s="188"/>
      <c r="M507" s="198"/>
      <c r="O507" s="2">
        <f>G507</f>
        <v>6053776</v>
      </c>
    </row>
    <row r="508" spans="1:15" ht="23.25" customHeight="1">
      <c r="A508" s="184"/>
      <c r="B508" s="185"/>
      <c r="C508" s="185"/>
      <c r="D508" s="190"/>
      <c r="E508" s="192"/>
      <c r="F508" s="30"/>
      <c r="G508" s="30"/>
      <c r="H508" s="185" t="s">
        <v>256</v>
      </c>
      <c r="I508" s="188"/>
      <c r="J508" s="30"/>
      <c r="K508" s="30"/>
      <c r="L508" s="188"/>
      <c r="M508" s="198"/>
    </row>
    <row r="509" spans="1:15" ht="23.25" customHeight="1">
      <c r="A509" s="184">
        <v>13</v>
      </c>
      <c r="B509" s="185" t="s">
        <v>270</v>
      </c>
      <c r="C509" s="185"/>
      <c r="D509" s="190"/>
      <c r="E509" s="192"/>
      <c r="F509" s="30"/>
      <c r="G509" s="30"/>
      <c r="H509" s="185" t="s">
        <v>256</v>
      </c>
      <c r="I509" s="188"/>
      <c r="J509" s="30"/>
      <c r="K509" s="30"/>
      <c r="L509" s="188"/>
      <c r="M509" s="198"/>
    </row>
    <row r="510" spans="1:15" ht="23.25" customHeight="1">
      <c r="A510" s="184"/>
      <c r="B510" s="185"/>
      <c r="C510" s="185"/>
      <c r="D510" s="190"/>
      <c r="E510" s="192"/>
      <c r="F510" s="30"/>
      <c r="G510" s="30"/>
      <c r="H510" s="185" t="s">
        <v>256</v>
      </c>
      <c r="I510" s="188"/>
      <c r="J510" s="30"/>
      <c r="K510" s="30"/>
      <c r="L510" s="188"/>
      <c r="M510" s="198"/>
    </row>
    <row r="511" spans="1:15" ht="23.25" customHeight="1">
      <c r="A511" s="184"/>
      <c r="B511" s="185" t="s">
        <v>744</v>
      </c>
      <c r="C511" s="185" t="s">
        <v>745</v>
      </c>
      <c r="D511" s="190" t="s">
        <v>232</v>
      </c>
      <c r="E511" s="192">
        <v>17</v>
      </c>
      <c r="F511" s="30">
        <v>224000</v>
      </c>
      <c r="G511" s="30">
        <f t="shared" ref="G511:G666" si="11">ROUND(E511*F511,0)</f>
        <v>3808000</v>
      </c>
      <c r="H511" s="185" t="s">
        <v>233</v>
      </c>
      <c r="I511" s="188"/>
      <c r="J511" s="30"/>
      <c r="K511" s="30"/>
      <c r="L511" s="188"/>
      <c r="M511" s="198"/>
    </row>
    <row r="512" spans="1:15" ht="23.25" customHeight="1">
      <c r="A512" s="184"/>
      <c r="B512" s="185" t="s">
        <v>746</v>
      </c>
      <c r="C512" s="185" t="s">
        <v>745</v>
      </c>
      <c r="D512" s="190" t="s">
        <v>232</v>
      </c>
      <c r="E512" s="192">
        <v>16</v>
      </c>
      <c r="F512" s="30">
        <v>224000</v>
      </c>
      <c r="G512" s="30">
        <f>ROUND(E512*F512,0)</f>
        <v>3584000</v>
      </c>
      <c r="H512" s="185" t="s">
        <v>233</v>
      </c>
      <c r="I512" s="188"/>
      <c r="J512" s="30"/>
      <c r="K512" s="30"/>
      <c r="L512" s="188"/>
      <c r="M512" s="198"/>
    </row>
    <row r="513" spans="1:13" ht="23.25" customHeight="1">
      <c r="A513" s="184"/>
      <c r="B513" s="185" t="s">
        <v>746</v>
      </c>
      <c r="C513" s="185" t="s">
        <v>747</v>
      </c>
      <c r="D513" s="190" t="s">
        <v>232</v>
      </c>
      <c r="E513" s="192">
        <v>1</v>
      </c>
      <c r="F513" s="30">
        <v>318000</v>
      </c>
      <c r="G513" s="30">
        <f t="shared" ref="G513" si="12">ROUND(E513*F513,0)</f>
        <v>318000</v>
      </c>
      <c r="H513" s="185" t="s">
        <v>233</v>
      </c>
      <c r="I513" s="188"/>
      <c r="J513" s="30"/>
      <c r="K513" s="30"/>
      <c r="L513" s="188"/>
      <c r="M513" s="198"/>
    </row>
    <row r="514" spans="1:13" ht="23.25" customHeight="1">
      <c r="A514" s="184"/>
      <c r="B514" s="185" t="s">
        <v>748</v>
      </c>
      <c r="C514" s="185" t="s">
        <v>749</v>
      </c>
      <c r="D514" s="190" t="s">
        <v>232</v>
      </c>
      <c r="E514" s="192">
        <v>1</v>
      </c>
      <c r="F514" s="30">
        <v>178000</v>
      </c>
      <c r="G514" s="30">
        <f t="shared" si="11"/>
        <v>178000</v>
      </c>
      <c r="H514" s="185" t="s">
        <v>233</v>
      </c>
      <c r="I514" s="188"/>
      <c r="J514" s="30"/>
      <c r="K514" s="30"/>
      <c r="L514" s="188"/>
      <c r="M514" s="198"/>
    </row>
    <row r="515" spans="1:13" ht="23.25" customHeight="1">
      <c r="A515" s="184"/>
      <c r="B515" s="185" t="s">
        <v>750</v>
      </c>
      <c r="C515" s="185" t="s">
        <v>751</v>
      </c>
      <c r="D515" s="190" t="s">
        <v>232</v>
      </c>
      <c r="E515" s="192">
        <v>5</v>
      </c>
      <c r="F515" s="30">
        <v>122000</v>
      </c>
      <c r="G515" s="30">
        <f t="shared" si="11"/>
        <v>610000</v>
      </c>
      <c r="H515" s="185" t="s">
        <v>233</v>
      </c>
      <c r="I515" s="188"/>
      <c r="J515" s="30"/>
      <c r="K515" s="30"/>
      <c r="L515" s="188"/>
      <c r="M515" s="198"/>
    </row>
    <row r="516" spans="1:13" ht="23.25" customHeight="1">
      <c r="A516" s="184"/>
      <c r="B516" s="185" t="s">
        <v>752</v>
      </c>
      <c r="C516" s="185" t="s">
        <v>751</v>
      </c>
      <c r="D516" s="190" t="s">
        <v>232</v>
      </c>
      <c r="E516" s="192">
        <v>4</v>
      </c>
      <c r="F516" s="30">
        <v>103000</v>
      </c>
      <c r="G516" s="30">
        <f t="shared" si="11"/>
        <v>412000</v>
      </c>
      <c r="H516" s="185" t="s">
        <v>233</v>
      </c>
      <c r="I516" s="188"/>
      <c r="J516" s="30"/>
      <c r="K516" s="30"/>
      <c r="L516" s="188"/>
      <c r="M516" s="198"/>
    </row>
    <row r="517" spans="1:13" ht="23.25" customHeight="1">
      <c r="A517" s="184"/>
      <c r="B517" s="185" t="s">
        <v>752</v>
      </c>
      <c r="C517" s="185" t="s">
        <v>753</v>
      </c>
      <c r="D517" s="190" t="s">
        <v>232</v>
      </c>
      <c r="E517" s="192">
        <v>2</v>
      </c>
      <c r="F517" s="30">
        <v>147000</v>
      </c>
      <c r="G517" s="30">
        <f t="shared" si="11"/>
        <v>294000</v>
      </c>
      <c r="H517" s="185" t="s">
        <v>233</v>
      </c>
      <c r="I517" s="188"/>
      <c r="J517" s="30"/>
      <c r="K517" s="30"/>
      <c r="L517" s="188"/>
      <c r="M517" s="198"/>
    </row>
    <row r="518" spans="1:13" ht="23.25" customHeight="1">
      <c r="A518" s="184"/>
      <c r="B518" s="185" t="s">
        <v>754</v>
      </c>
      <c r="C518" s="185" t="s">
        <v>755</v>
      </c>
      <c r="D518" s="190" t="s">
        <v>232</v>
      </c>
      <c r="E518" s="192">
        <v>1</v>
      </c>
      <c r="F518" s="30">
        <v>116000</v>
      </c>
      <c r="G518" s="30">
        <f t="shared" si="11"/>
        <v>116000</v>
      </c>
      <c r="H518" s="185" t="s">
        <v>233</v>
      </c>
      <c r="I518" s="188"/>
      <c r="J518" s="30"/>
      <c r="K518" s="30"/>
      <c r="L518" s="188"/>
      <c r="M518" s="198"/>
    </row>
    <row r="519" spans="1:13" ht="23.25" customHeight="1">
      <c r="A519" s="184"/>
      <c r="B519" s="185" t="s">
        <v>756</v>
      </c>
      <c r="C519" s="185" t="s">
        <v>755</v>
      </c>
      <c r="D519" s="190" t="s">
        <v>232</v>
      </c>
      <c r="E519" s="192">
        <v>1</v>
      </c>
      <c r="F519" s="30">
        <v>116000</v>
      </c>
      <c r="G519" s="30">
        <f t="shared" si="11"/>
        <v>116000</v>
      </c>
      <c r="H519" s="185" t="s">
        <v>233</v>
      </c>
      <c r="I519" s="188"/>
      <c r="J519" s="30"/>
      <c r="K519" s="30"/>
      <c r="L519" s="188"/>
      <c r="M519" s="198"/>
    </row>
    <row r="520" spans="1:13" ht="23.25" customHeight="1">
      <c r="A520" s="184"/>
      <c r="B520" s="185" t="s">
        <v>757</v>
      </c>
      <c r="C520" s="185" t="s">
        <v>745</v>
      </c>
      <c r="D520" s="190" t="s">
        <v>232</v>
      </c>
      <c r="E520" s="192">
        <v>2</v>
      </c>
      <c r="F520" s="30">
        <v>116000</v>
      </c>
      <c r="G520" s="30">
        <f t="shared" si="11"/>
        <v>232000</v>
      </c>
      <c r="H520" s="185" t="s">
        <v>233</v>
      </c>
      <c r="I520" s="188"/>
      <c r="J520" s="30"/>
      <c r="K520" s="30"/>
      <c r="L520" s="188"/>
      <c r="M520" s="198"/>
    </row>
    <row r="521" spans="1:13" ht="23.25" customHeight="1">
      <c r="A521" s="184"/>
      <c r="B521" s="185" t="s">
        <v>758</v>
      </c>
      <c r="C521" s="185" t="s">
        <v>749</v>
      </c>
      <c r="D521" s="190" t="s">
        <v>232</v>
      </c>
      <c r="E521" s="192">
        <v>1</v>
      </c>
      <c r="F521" s="30">
        <v>220000</v>
      </c>
      <c r="G521" s="30">
        <f t="shared" si="11"/>
        <v>220000</v>
      </c>
      <c r="H521" s="185" t="s">
        <v>233</v>
      </c>
      <c r="I521" s="188"/>
      <c r="J521" s="30"/>
      <c r="K521" s="30"/>
      <c r="L521" s="188"/>
      <c r="M521" s="198"/>
    </row>
    <row r="522" spans="1:13" ht="23.25" customHeight="1">
      <c r="A522" s="184"/>
      <c r="B522" s="185" t="s">
        <v>759</v>
      </c>
      <c r="C522" s="185" t="s">
        <v>760</v>
      </c>
      <c r="D522" s="190" t="s">
        <v>232</v>
      </c>
      <c r="E522" s="192">
        <v>3</v>
      </c>
      <c r="F522" s="30">
        <v>154000</v>
      </c>
      <c r="G522" s="30">
        <f t="shared" si="11"/>
        <v>462000</v>
      </c>
      <c r="H522" s="185" t="s">
        <v>233</v>
      </c>
      <c r="I522" s="188"/>
      <c r="J522" s="30"/>
      <c r="K522" s="30"/>
      <c r="L522" s="188"/>
      <c r="M522" s="198"/>
    </row>
    <row r="523" spans="1:13" ht="23.25" customHeight="1">
      <c r="A523" s="184"/>
      <c r="B523" s="185" t="s">
        <v>761</v>
      </c>
      <c r="C523" s="185" t="s">
        <v>762</v>
      </c>
      <c r="D523" s="190" t="s">
        <v>232</v>
      </c>
      <c r="E523" s="192">
        <v>1</v>
      </c>
      <c r="F523" s="30">
        <v>154000</v>
      </c>
      <c r="G523" s="30">
        <f t="shared" si="11"/>
        <v>154000</v>
      </c>
      <c r="H523" s="185" t="s">
        <v>233</v>
      </c>
      <c r="I523" s="188"/>
      <c r="J523" s="30"/>
      <c r="K523" s="30"/>
      <c r="L523" s="188"/>
      <c r="M523" s="198"/>
    </row>
    <row r="524" spans="1:13" ht="23.25" customHeight="1">
      <c r="A524" s="184"/>
      <c r="B524" s="185" t="s">
        <v>763</v>
      </c>
      <c r="C524" s="185" t="s">
        <v>764</v>
      </c>
      <c r="D524" s="190" t="s">
        <v>232</v>
      </c>
      <c r="E524" s="192">
        <v>2</v>
      </c>
      <c r="F524" s="30">
        <v>85600</v>
      </c>
      <c r="G524" s="30">
        <f t="shared" si="11"/>
        <v>171200</v>
      </c>
      <c r="H524" s="185" t="s">
        <v>233</v>
      </c>
      <c r="I524" s="188"/>
      <c r="J524" s="30"/>
      <c r="K524" s="30"/>
      <c r="L524" s="188"/>
      <c r="M524" s="198"/>
    </row>
    <row r="525" spans="1:13" ht="23.25" customHeight="1">
      <c r="A525" s="184"/>
      <c r="B525" s="185" t="s">
        <v>765</v>
      </c>
      <c r="C525" s="185" t="s">
        <v>766</v>
      </c>
      <c r="D525" s="190" t="s">
        <v>232</v>
      </c>
      <c r="E525" s="192">
        <v>5</v>
      </c>
      <c r="F525" s="30">
        <v>16000</v>
      </c>
      <c r="G525" s="30">
        <f t="shared" si="11"/>
        <v>80000</v>
      </c>
      <c r="H525" s="185" t="s">
        <v>233</v>
      </c>
      <c r="I525" s="188"/>
      <c r="J525" s="30"/>
      <c r="K525" s="30"/>
      <c r="L525" s="188"/>
      <c r="M525" s="198"/>
    </row>
    <row r="526" spans="1:13" ht="23.25" customHeight="1">
      <c r="A526" s="184"/>
      <c r="B526" s="185" t="s">
        <v>767</v>
      </c>
      <c r="C526" s="185" t="s">
        <v>768</v>
      </c>
      <c r="D526" s="190" t="s">
        <v>232</v>
      </c>
      <c r="E526" s="192">
        <v>3</v>
      </c>
      <c r="F526" s="30">
        <v>60000</v>
      </c>
      <c r="G526" s="30">
        <f t="shared" si="11"/>
        <v>180000</v>
      </c>
      <c r="H526" s="185" t="s">
        <v>233</v>
      </c>
      <c r="I526" s="188"/>
      <c r="J526" s="30"/>
      <c r="K526" s="30"/>
      <c r="L526" s="188"/>
      <c r="M526" s="198"/>
    </row>
    <row r="527" spans="1:13" ht="23.25" customHeight="1">
      <c r="A527" s="184"/>
      <c r="B527" s="185" t="s">
        <v>769</v>
      </c>
      <c r="C527" s="185" t="s">
        <v>770</v>
      </c>
      <c r="D527" s="190" t="s">
        <v>232</v>
      </c>
      <c r="E527" s="192">
        <v>3</v>
      </c>
      <c r="F527" s="30">
        <v>222000</v>
      </c>
      <c r="G527" s="30">
        <f t="shared" si="11"/>
        <v>666000</v>
      </c>
      <c r="H527" s="185" t="s">
        <v>233</v>
      </c>
      <c r="I527" s="188"/>
      <c r="J527" s="30"/>
      <c r="K527" s="30"/>
      <c r="L527" s="188"/>
      <c r="M527" s="198"/>
    </row>
    <row r="528" spans="1:13" ht="23.25" customHeight="1">
      <c r="A528" s="184"/>
      <c r="B528" s="185" t="s">
        <v>771</v>
      </c>
      <c r="C528" s="185">
        <v>0</v>
      </c>
      <c r="D528" s="190" t="s">
        <v>43</v>
      </c>
      <c r="E528" s="199">
        <v>1</v>
      </c>
      <c r="F528" s="30">
        <v>2390000</v>
      </c>
      <c r="G528" s="30">
        <f t="shared" si="11"/>
        <v>2390000</v>
      </c>
      <c r="H528" s="185" t="s">
        <v>233</v>
      </c>
      <c r="I528" s="188"/>
      <c r="J528" s="30"/>
      <c r="K528" s="30"/>
      <c r="L528" s="188"/>
      <c r="M528" s="198"/>
    </row>
    <row r="529" spans="1:13" ht="23.25" customHeight="1">
      <c r="A529" s="184"/>
      <c r="B529" s="185"/>
      <c r="C529" s="185"/>
      <c r="D529" s="190"/>
      <c r="E529" s="192"/>
      <c r="F529" s="30"/>
      <c r="G529" s="30">
        <f>ROUND(E529*F529,0)</f>
        <v>0</v>
      </c>
      <c r="H529" s="185"/>
      <c r="I529" s="188"/>
      <c r="J529" s="30"/>
      <c r="K529" s="30"/>
      <c r="L529" s="188"/>
      <c r="M529" s="198"/>
    </row>
    <row r="530" spans="1:13" ht="23.25" customHeight="1">
      <c r="A530" s="184"/>
      <c r="B530" s="185"/>
      <c r="C530" s="185"/>
      <c r="D530" s="190"/>
      <c r="E530" s="192"/>
      <c r="F530" s="30"/>
      <c r="G530" s="30">
        <f>ROUND(E530*F530,0)</f>
        <v>0</v>
      </c>
      <c r="H530" s="185"/>
      <c r="I530" s="188"/>
      <c r="J530" s="30"/>
      <c r="K530" s="30"/>
      <c r="L530" s="188"/>
      <c r="M530" s="198"/>
    </row>
    <row r="531" spans="1:13" ht="23.25" customHeight="1">
      <c r="A531" s="184"/>
      <c r="B531" s="185" t="s">
        <v>772</v>
      </c>
      <c r="C531" s="185"/>
      <c r="D531" s="190"/>
      <c r="E531" s="192">
        <v>0</v>
      </c>
      <c r="F531" s="30"/>
      <c r="G531" s="30">
        <f t="shared" si="11"/>
        <v>0</v>
      </c>
      <c r="H531" s="185" t="s">
        <v>256</v>
      </c>
      <c r="I531" s="188"/>
      <c r="J531" s="30"/>
      <c r="K531" s="30"/>
      <c r="L531" s="188"/>
      <c r="M531" s="198"/>
    </row>
    <row r="532" spans="1:13" ht="23.25" customHeight="1">
      <c r="A532" s="184"/>
      <c r="B532" s="185" t="s">
        <v>773</v>
      </c>
      <c r="C532" s="185" t="s">
        <v>774</v>
      </c>
      <c r="D532" s="190" t="s">
        <v>232</v>
      </c>
      <c r="E532" s="192">
        <v>3</v>
      </c>
      <c r="F532" s="30">
        <v>2200000</v>
      </c>
      <c r="G532" s="30">
        <f t="shared" si="11"/>
        <v>6600000</v>
      </c>
      <c r="H532" s="185" t="s">
        <v>233</v>
      </c>
      <c r="I532" s="188"/>
      <c r="J532" s="30"/>
      <c r="K532" s="30"/>
      <c r="L532" s="188"/>
      <c r="M532" s="198"/>
    </row>
    <row r="533" spans="1:13" ht="23.25" customHeight="1">
      <c r="A533" s="184"/>
      <c r="B533" s="185" t="s">
        <v>775</v>
      </c>
      <c r="C533" s="185" t="s">
        <v>776</v>
      </c>
      <c r="D533" s="190" t="s">
        <v>232</v>
      </c>
      <c r="E533" s="192">
        <v>6</v>
      </c>
      <c r="F533" s="30">
        <v>2210000</v>
      </c>
      <c r="G533" s="30">
        <f t="shared" si="11"/>
        <v>13260000</v>
      </c>
      <c r="H533" s="185" t="s">
        <v>233</v>
      </c>
      <c r="I533" s="188"/>
      <c r="J533" s="30"/>
      <c r="K533" s="30"/>
      <c r="L533" s="188"/>
      <c r="M533" s="198"/>
    </row>
    <row r="534" spans="1:13" ht="23.25" customHeight="1">
      <c r="A534" s="184"/>
      <c r="B534" s="185" t="s">
        <v>777</v>
      </c>
      <c r="C534" s="185" t="s">
        <v>776</v>
      </c>
      <c r="D534" s="190" t="s">
        <v>232</v>
      </c>
      <c r="E534" s="192">
        <v>3</v>
      </c>
      <c r="F534" s="30">
        <v>2200000</v>
      </c>
      <c r="G534" s="30">
        <f t="shared" si="11"/>
        <v>6600000</v>
      </c>
      <c r="H534" s="185" t="s">
        <v>233</v>
      </c>
      <c r="I534" s="188"/>
      <c r="J534" s="30"/>
      <c r="K534" s="30"/>
      <c r="L534" s="188"/>
      <c r="M534" s="198"/>
    </row>
    <row r="535" spans="1:13" ht="23.25" customHeight="1">
      <c r="A535" s="184"/>
      <c r="B535" s="185" t="s">
        <v>778</v>
      </c>
      <c r="C535" s="185" t="s">
        <v>779</v>
      </c>
      <c r="D535" s="190" t="s">
        <v>232</v>
      </c>
      <c r="E535" s="192">
        <v>1</v>
      </c>
      <c r="F535" s="30">
        <v>914000</v>
      </c>
      <c r="G535" s="30">
        <f t="shared" si="11"/>
        <v>914000</v>
      </c>
      <c r="H535" s="185" t="s">
        <v>233</v>
      </c>
      <c r="I535" s="188"/>
      <c r="J535" s="30"/>
      <c r="K535" s="30"/>
      <c r="L535" s="188"/>
      <c r="M535" s="198"/>
    </row>
    <row r="536" spans="1:13" ht="23.25" customHeight="1">
      <c r="A536" s="184"/>
      <c r="B536" s="185" t="s">
        <v>404</v>
      </c>
      <c r="C536" s="185">
        <v>0</v>
      </c>
      <c r="D536" s="190" t="s">
        <v>43</v>
      </c>
      <c r="E536" s="199">
        <v>1</v>
      </c>
      <c r="F536" s="30">
        <v>3790000</v>
      </c>
      <c r="G536" s="30">
        <f t="shared" si="11"/>
        <v>3790000</v>
      </c>
      <c r="H536" s="185" t="s">
        <v>233</v>
      </c>
      <c r="I536" s="188"/>
      <c r="J536" s="30"/>
      <c r="K536" s="30"/>
      <c r="L536" s="188"/>
      <c r="M536" s="198"/>
    </row>
    <row r="537" spans="1:13" ht="23.25" customHeight="1">
      <c r="A537" s="184"/>
      <c r="B537" s="185" t="s">
        <v>780</v>
      </c>
      <c r="C537" s="185">
        <v>0</v>
      </c>
      <c r="D537" s="190" t="s">
        <v>43</v>
      </c>
      <c r="E537" s="199">
        <v>1</v>
      </c>
      <c r="F537" s="30">
        <v>1260000</v>
      </c>
      <c r="G537" s="30">
        <f t="shared" si="11"/>
        <v>1260000</v>
      </c>
      <c r="H537" s="185" t="s">
        <v>233</v>
      </c>
      <c r="I537" s="188"/>
      <c r="J537" s="30"/>
      <c r="K537" s="30"/>
      <c r="L537" s="188"/>
      <c r="M537" s="198"/>
    </row>
    <row r="538" spans="1:13" ht="23.25" customHeight="1">
      <c r="A538" s="184"/>
      <c r="B538" s="185"/>
      <c r="C538" s="185"/>
      <c r="D538" s="190"/>
      <c r="E538" s="192"/>
      <c r="F538" s="30"/>
      <c r="G538" s="30">
        <f t="shared" si="11"/>
        <v>0</v>
      </c>
      <c r="H538" s="185"/>
      <c r="I538" s="188"/>
      <c r="J538" s="30"/>
      <c r="K538" s="30"/>
      <c r="L538" s="188"/>
      <c r="M538" s="198"/>
    </row>
    <row r="539" spans="1:13" ht="23.25" customHeight="1">
      <c r="A539" s="184"/>
      <c r="B539" s="185"/>
      <c r="C539" s="185"/>
      <c r="D539" s="190"/>
      <c r="E539" s="192"/>
      <c r="F539" s="30"/>
      <c r="G539" s="30">
        <f>ROUND(E539*F539,0)</f>
        <v>0</v>
      </c>
      <c r="H539" s="185"/>
      <c r="I539" s="188"/>
      <c r="J539" s="30"/>
      <c r="K539" s="30"/>
      <c r="L539" s="188"/>
      <c r="M539" s="198"/>
    </row>
    <row r="540" spans="1:13" ht="23.25" customHeight="1">
      <c r="A540" s="184"/>
      <c r="B540" s="185"/>
      <c r="C540" s="185"/>
      <c r="D540" s="190"/>
      <c r="E540" s="192"/>
      <c r="F540" s="30"/>
      <c r="G540" s="30">
        <f t="shared" si="11"/>
        <v>0</v>
      </c>
      <c r="H540" s="185"/>
      <c r="I540" s="188"/>
      <c r="J540" s="30"/>
      <c r="K540" s="30"/>
      <c r="L540" s="188"/>
      <c r="M540" s="198"/>
    </row>
    <row r="541" spans="1:13" ht="23.25" customHeight="1">
      <c r="A541" s="184"/>
      <c r="B541" s="185"/>
      <c r="C541" s="185"/>
      <c r="D541" s="190"/>
      <c r="E541" s="192"/>
      <c r="F541" s="30"/>
      <c r="G541" s="30">
        <f t="shared" si="11"/>
        <v>0</v>
      </c>
      <c r="H541" s="185"/>
      <c r="I541" s="188"/>
      <c r="J541" s="30"/>
      <c r="K541" s="30"/>
      <c r="L541" s="188"/>
      <c r="M541" s="198"/>
    </row>
    <row r="542" spans="1:13" ht="23.25" customHeight="1">
      <c r="A542" s="184"/>
      <c r="B542" s="185"/>
      <c r="C542" s="185"/>
      <c r="D542" s="190"/>
      <c r="E542" s="192"/>
      <c r="F542" s="30"/>
      <c r="G542" s="30">
        <f t="shared" si="11"/>
        <v>0</v>
      </c>
      <c r="H542" s="185"/>
      <c r="I542" s="188"/>
      <c r="J542" s="30"/>
      <c r="K542" s="30"/>
      <c r="L542" s="188"/>
      <c r="M542" s="198"/>
    </row>
    <row r="543" spans="1:13" ht="23.25" customHeight="1">
      <c r="A543" s="184"/>
      <c r="B543" s="185"/>
      <c r="C543" s="185"/>
      <c r="D543" s="190"/>
      <c r="E543" s="192"/>
      <c r="F543" s="30"/>
      <c r="G543" s="30">
        <f t="shared" si="11"/>
        <v>0</v>
      </c>
      <c r="H543" s="185"/>
      <c r="I543" s="188"/>
      <c r="J543" s="30"/>
      <c r="K543" s="30"/>
      <c r="L543" s="188"/>
      <c r="M543" s="198"/>
    </row>
    <row r="544" spans="1:13" ht="23.25" customHeight="1">
      <c r="A544" s="184"/>
      <c r="B544" s="185"/>
      <c r="C544" s="185"/>
      <c r="D544" s="190"/>
      <c r="E544" s="192"/>
      <c r="F544" s="30"/>
      <c r="G544" s="30">
        <f t="shared" si="11"/>
        <v>0</v>
      </c>
      <c r="H544" s="185"/>
      <c r="I544" s="188"/>
      <c r="J544" s="30"/>
      <c r="K544" s="30"/>
      <c r="L544" s="188"/>
      <c r="M544" s="198"/>
    </row>
    <row r="545" spans="1:15" ht="23.25" customHeight="1">
      <c r="A545" s="184"/>
      <c r="B545" s="185"/>
      <c r="C545" s="185"/>
      <c r="D545" s="190"/>
      <c r="E545" s="192"/>
      <c r="F545" s="30"/>
      <c r="G545" s="30">
        <f t="shared" si="11"/>
        <v>0</v>
      </c>
      <c r="H545" s="185"/>
      <c r="I545" s="188"/>
      <c r="J545" s="30"/>
      <c r="K545" s="30"/>
      <c r="L545" s="188"/>
      <c r="M545" s="198"/>
    </row>
    <row r="546" spans="1:15" ht="23.25" customHeight="1">
      <c r="A546" s="184"/>
      <c r="B546" s="185"/>
      <c r="C546" s="185"/>
      <c r="D546" s="190"/>
      <c r="E546" s="192"/>
      <c r="F546" s="30"/>
      <c r="G546" s="30">
        <f t="shared" si="11"/>
        <v>0</v>
      </c>
      <c r="H546" s="185"/>
      <c r="I546" s="188"/>
      <c r="J546" s="30"/>
      <c r="K546" s="30"/>
      <c r="L546" s="188"/>
      <c r="M546" s="198"/>
    </row>
    <row r="547" spans="1:15" ht="23.25" customHeight="1">
      <c r="A547" s="184"/>
      <c r="B547" s="185"/>
      <c r="C547" s="185"/>
      <c r="D547" s="190"/>
      <c r="E547" s="192"/>
      <c r="F547" s="30"/>
      <c r="G547" s="30">
        <f t="shared" si="11"/>
        <v>0</v>
      </c>
      <c r="H547" s="185"/>
      <c r="I547" s="188"/>
      <c r="J547" s="30"/>
      <c r="K547" s="30"/>
      <c r="L547" s="188"/>
      <c r="M547" s="198"/>
    </row>
    <row r="548" spans="1:15" ht="23.25" customHeight="1">
      <c r="A548" s="184"/>
      <c r="B548" s="185"/>
      <c r="C548" s="185"/>
      <c r="D548" s="190"/>
      <c r="E548" s="192"/>
      <c r="F548" s="30"/>
      <c r="G548" s="30">
        <f t="shared" si="11"/>
        <v>0</v>
      </c>
      <c r="H548" s="185"/>
      <c r="I548" s="188"/>
      <c r="J548" s="30"/>
      <c r="K548" s="30"/>
      <c r="L548" s="188"/>
      <c r="M548" s="198"/>
    </row>
    <row r="549" spans="1:15" ht="23.25" customHeight="1">
      <c r="A549" s="184"/>
      <c r="B549" s="185"/>
      <c r="C549" s="185"/>
      <c r="D549" s="190"/>
      <c r="E549" s="192"/>
      <c r="F549" s="30"/>
      <c r="G549" s="30">
        <f t="shared" si="11"/>
        <v>0</v>
      </c>
      <c r="H549" s="185"/>
      <c r="I549" s="188"/>
      <c r="J549" s="30"/>
      <c r="K549" s="30"/>
      <c r="L549" s="188"/>
      <c r="M549" s="198"/>
    </row>
    <row r="550" spans="1:15" ht="23.25" customHeight="1">
      <c r="A550" s="184"/>
      <c r="B550" s="185"/>
      <c r="C550" s="185"/>
      <c r="D550" s="190"/>
      <c r="E550" s="192"/>
      <c r="F550" s="30"/>
      <c r="G550" s="30">
        <f t="shared" si="11"/>
        <v>0</v>
      </c>
      <c r="H550" s="185"/>
      <c r="I550" s="188"/>
      <c r="J550" s="30"/>
      <c r="K550" s="30"/>
      <c r="L550" s="188"/>
      <c r="M550" s="198"/>
    </row>
    <row r="551" spans="1:15" ht="23.25" customHeight="1">
      <c r="A551" s="184"/>
      <c r="B551" s="185" t="s">
        <v>254</v>
      </c>
      <c r="C551" s="185" t="s">
        <v>258</v>
      </c>
      <c r="D551" s="190"/>
      <c r="E551" s="192"/>
      <c r="F551" s="30" t="s">
        <v>256</v>
      </c>
      <c r="G551" s="30">
        <f>SUM(G511:G550)</f>
        <v>46415200</v>
      </c>
      <c r="H551" s="185" t="s">
        <v>256</v>
      </c>
      <c r="I551" s="188"/>
      <c r="J551" s="30"/>
      <c r="K551" s="30"/>
      <c r="L551" s="188"/>
      <c r="M551" s="198"/>
      <c r="O551" s="2">
        <f>G551</f>
        <v>46415200</v>
      </c>
    </row>
    <row r="552" spans="1:15" ht="23.25" customHeight="1">
      <c r="A552" s="184"/>
      <c r="B552" s="185"/>
      <c r="C552" s="185"/>
      <c r="D552" s="190"/>
      <c r="E552" s="192"/>
      <c r="F552" s="30"/>
      <c r="G552" s="30"/>
      <c r="H552" s="185"/>
      <c r="I552" s="188"/>
      <c r="J552" s="30"/>
      <c r="K552" s="30"/>
      <c r="L552" s="188"/>
      <c r="M552" s="198"/>
    </row>
    <row r="553" spans="1:15" ht="23.25" customHeight="1">
      <c r="A553" s="184">
        <v>14</v>
      </c>
      <c r="B553" s="185" t="s">
        <v>271</v>
      </c>
      <c r="C553" s="185"/>
      <c r="D553" s="190"/>
      <c r="E553" s="192"/>
      <c r="F553" s="30"/>
      <c r="G553" s="30"/>
      <c r="H553" s="185"/>
      <c r="I553" s="188"/>
      <c r="J553" s="30"/>
      <c r="K553" s="30"/>
      <c r="L553" s="188"/>
      <c r="M553" s="198"/>
    </row>
    <row r="554" spans="1:15" ht="23.25" customHeight="1">
      <c r="A554" s="184"/>
      <c r="B554" s="185"/>
      <c r="C554" s="185"/>
      <c r="D554" s="190"/>
      <c r="E554" s="192"/>
      <c r="F554" s="30"/>
      <c r="G554" s="30"/>
      <c r="H554" s="185"/>
      <c r="I554" s="188"/>
      <c r="J554" s="30"/>
      <c r="K554" s="30"/>
      <c r="L554" s="188"/>
      <c r="M554" s="198"/>
    </row>
    <row r="555" spans="1:15" ht="23.25" customHeight="1">
      <c r="A555" s="184" t="s">
        <v>781</v>
      </c>
      <c r="B555" s="185" t="s">
        <v>782</v>
      </c>
      <c r="C555" s="185"/>
      <c r="D555" s="190" t="s">
        <v>212</v>
      </c>
      <c r="E555" s="199">
        <v>1</v>
      </c>
      <c r="F555" s="30"/>
      <c r="G555" s="30">
        <f>G639</f>
        <v>54720800</v>
      </c>
      <c r="H555" s="185"/>
      <c r="I555" s="188"/>
      <c r="J555" s="30"/>
      <c r="K555" s="30"/>
      <c r="L555" s="188"/>
      <c r="M555" s="198"/>
    </row>
    <row r="556" spans="1:15" ht="23.25" customHeight="1">
      <c r="A556" s="184" t="s">
        <v>783</v>
      </c>
      <c r="B556" s="185" t="s">
        <v>784</v>
      </c>
      <c r="C556" s="185"/>
      <c r="D556" s="190" t="s">
        <v>212</v>
      </c>
      <c r="E556" s="199">
        <v>1</v>
      </c>
      <c r="F556" s="30"/>
      <c r="G556" s="30">
        <f>G661</f>
        <v>15232000</v>
      </c>
      <c r="H556" s="185"/>
      <c r="I556" s="188"/>
      <c r="J556" s="30"/>
      <c r="K556" s="30"/>
      <c r="L556" s="188"/>
      <c r="M556" s="198"/>
    </row>
    <row r="557" spans="1:15" ht="23.25" customHeight="1">
      <c r="A557" s="184" t="s">
        <v>785</v>
      </c>
      <c r="B557" s="185" t="s">
        <v>786</v>
      </c>
      <c r="C557" s="185"/>
      <c r="D557" s="190" t="s">
        <v>212</v>
      </c>
      <c r="E557" s="199">
        <v>1</v>
      </c>
      <c r="F557" s="30"/>
      <c r="G557" s="30">
        <f>G683</f>
        <v>4723000</v>
      </c>
      <c r="H557" s="185"/>
      <c r="I557" s="188"/>
      <c r="J557" s="30"/>
      <c r="K557" s="30"/>
      <c r="L557" s="188"/>
      <c r="M557" s="198"/>
    </row>
    <row r="558" spans="1:15" ht="23.25" customHeight="1">
      <c r="A558" s="184" t="s">
        <v>787</v>
      </c>
      <c r="B558" s="185" t="s">
        <v>788</v>
      </c>
      <c r="C558" s="185"/>
      <c r="D558" s="190" t="s">
        <v>212</v>
      </c>
      <c r="E558" s="199">
        <v>1</v>
      </c>
      <c r="F558" s="30"/>
      <c r="G558" s="30">
        <f>G705</f>
        <v>22360000</v>
      </c>
      <c r="H558" s="185"/>
      <c r="I558" s="188"/>
      <c r="J558" s="30"/>
      <c r="K558" s="30"/>
      <c r="L558" s="188"/>
      <c r="M558" s="198"/>
    </row>
    <row r="559" spans="1:15" ht="23.25" customHeight="1">
      <c r="A559" s="184" t="s">
        <v>789</v>
      </c>
      <c r="B559" s="185" t="s">
        <v>790</v>
      </c>
      <c r="C559" s="185"/>
      <c r="D559" s="190" t="s">
        <v>212</v>
      </c>
      <c r="E559" s="199">
        <v>1</v>
      </c>
      <c r="F559" s="30"/>
      <c r="G559" s="30">
        <f>G727</f>
        <v>3224000</v>
      </c>
      <c r="H559" s="185"/>
      <c r="I559" s="188"/>
      <c r="J559" s="30"/>
      <c r="K559" s="30"/>
      <c r="L559" s="188"/>
      <c r="M559" s="198"/>
    </row>
    <row r="560" spans="1:15" ht="23.25" customHeight="1">
      <c r="A560" s="184" t="s">
        <v>791</v>
      </c>
      <c r="B560" s="185" t="s">
        <v>792</v>
      </c>
      <c r="C560" s="185"/>
      <c r="D560" s="190" t="s">
        <v>212</v>
      </c>
      <c r="E560" s="199">
        <v>1</v>
      </c>
      <c r="F560" s="30"/>
      <c r="G560" s="30">
        <f>G749</f>
        <v>12991800</v>
      </c>
      <c r="H560" s="185"/>
      <c r="I560" s="188"/>
      <c r="J560" s="30"/>
      <c r="K560" s="30"/>
      <c r="L560" s="188"/>
      <c r="M560" s="198"/>
    </row>
    <row r="561" spans="1:16" ht="23.25" customHeight="1">
      <c r="A561" s="184"/>
      <c r="B561" s="185"/>
      <c r="C561" s="185"/>
      <c r="D561" s="190"/>
      <c r="E561" s="199"/>
      <c r="F561" s="30"/>
      <c r="G561" s="30"/>
      <c r="H561" s="185"/>
      <c r="I561" s="188"/>
      <c r="J561" s="30"/>
      <c r="K561" s="30"/>
      <c r="L561" s="188"/>
      <c r="M561" s="198"/>
    </row>
    <row r="562" spans="1:16" ht="23.25" customHeight="1">
      <c r="A562" s="184"/>
      <c r="B562" s="185"/>
      <c r="C562" s="185"/>
      <c r="D562" s="190"/>
      <c r="E562" s="192"/>
      <c r="F562" s="30"/>
      <c r="G562" s="30"/>
      <c r="H562" s="185"/>
      <c r="I562" s="188"/>
      <c r="J562" s="30"/>
      <c r="K562" s="30"/>
      <c r="L562" s="188"/>
      <c r="M562" s="198"/>
    </row>
    <row r="563" spans="1:16" ht="23.25" customHeight="1">
      <c r="A563" s="184"/>
      <c r="B563" s="185"/>
      <c r="C563" s="185"/>
      <c r="D563" s="190"/>
      <c r="E563" s="192"/>
      <c r="F563" s="30"/>
      <c r="G563" s="30"/>
      <c r="H563" s="185"/>
      <c r="I563" s="188"/>
      <c r="J563" s="30"/>
      <c r="K563" s="30"/>
      <c r="L563" s="188"/>
      <c r="M563" s="198"/>
    </row>
    <row r="564" spans="1:16" ht="23.25" customHeight="1">
      <c r="A564" s="184"/>
      <c r="B564" s="185"/>
      <c r="C564" s="185"/>
      <c r="D564" s="190"/>
      <c r="E564" s="192"/>
      <c r="F564" s="30"/>
      <c r="G564" s="30"/>
      <c r="H564" s="185"/>
      <c r="I564" s="188"/>
      <c r="J564" s="30"/>
      <c r="K564" s="30"/>
      <c r="L564" s="188"/>
      <c r="M564" s="198"/>
    </row>
    <row r="565" spans="1:16" ht="23.25" customHeight="1">
      <c r="A565" s="184"/>
      <c r="B565" s="185"/>
      <c r="C565" s="185"/>
      <c r="D565" s="190"/>
      <c r="E565" s="192"/>
      <c r="F565" s="30"/>
      <c r="G565" s="30"/>
      <c r="H565" s="185"/>
      <c r="I565" s="188"/>
      <c r="J565" s="30"/>
      <c r="K565" s="30"/>
      <c r="L565" s="188"/>
      <c r="M565" s="198"/>
    </row>
    <row r="566" spans="1:16" ht="23.25" customHeight="1">
      <c r="A566" s="184"/>
      <c r="B566" s="185"/>
      <c r="C566" s="185"/>
      <c r="D566" s="190"/>
      <c r="E566" s="192"/>
      <c r="F566" s="30"/>
      <c r="G566" s="30"/>
      <c r="H566" s="185"/>
      <c r="I566" s="188"/>
      <c r="J566" s="30"/>
      <c r="K566" s="30"/>
      <c r="L566" s="188"/>
      <c r="M566" s="198"/>
    </row>
    <row r="567" spans="1:16" ht="23.25" customHeight="1">
      <c r="A567" s="184"/>
      <c r="B567" s="185"/>
      <c r="C567" s="185"/>
      <c r="D567" s="190"/>
      <c r="E567" s="192"/>
      <c r="F567" s="30"/>
      <c r="G567" s="30"/>
      <c r="H567" s="185"/>
      <c r="I567" s="188"/>
      <c r="J567" s="30"/>
      <c r="K567" s="30"/>
      <c r="L567" s="188"/>
      <c r="M567" s="198"/>
    </row>
    <row r="568" spans="1:16" ht="23.25" customHeight="1">
      <c r="A568" s="184"/>
      <c r="B568" s="185"/>
      <c r="C568" s="185"/>
      <c r="D568" s="190"/>
      <c r="E568" s="192"/>
      <c r="F568" s="30"/>
      <c r="G568" s="30"/>
      <c r="H568" s="185"/>
      <c r="I568" s="188"/>
      <c r="J568" s="30"/>
      <c r="K568" s="30"/>
      <c r="L568" s="188"/>
      <c r="M568" s="198"/>
    </row>
    <row r="569" spans="1:16" ht="23.25" customHeight="1">
      <c r="A569" s="184"/>
      <c r="B569" s="185"/>
      <c r="C569" s="185"/>
      <c r="D569" s="190"/>
      <c r="E569" s="192"/>
      <c r="F569" s="30"/>
      <c r="G569" s="30"/>
      <c r="H569" s="185"/>
      <c r="I569" s="188"/>
      <c r="J569" s="30"/>
      <c r="K569" s="30"/>
      <c r="L569" s="188"/>
      <c r="M569" s="198"/>
    </row>
    <row r="570" spans="1:16" ht="23.25" customHeight="1">
      <c r="A570" s="184"/>
      <c r="B570" s="185"/>
      <c r="C570" s="185"/>
      <c r="D570" s="190"/>
      <c r="E570" s="192"/>
      <c r="F570" s="30"/>
      <c r="G570" s="30"/>
      <c r="H570" s="185"/>
      <c r="I570" s="188"/>
      <c r="J570" s="30"/>
      <c r="K570" s="30"/>
      <c r="L570" s="188"/>
      <c r="M570" s="198"/>
    </row>
    <row r="571" spans="1:16" ht="23.25" customHeight="1">
      <c r="A571" s="184"/>
      <c r="B571" s="185"/>
      <c r="C571" s="185"/>
      <c r="D571" s="190"/>
      <c r="E571" s="192"/>
      <c r="F571" s="30"/>
      <c r="G571" s="30"/>
      <c r="H571" s="185"/>
      <c r="I571" s="188"/>
      <c r="J571" s="30"/>
      <c r="K571" s="30"/>
      <c r="L571" s="188"/>
      <c r="M571" s="198"/>
    </row>
    <row r="572" spans="1:16" ht="23.25" customHeight="1">
      <c r="A572" s="184"/>
      <c r="B572" s="185"/>
      <c r="C572" s="185"/>
      <c r="D572" s="190"/>
      <c r="E572" s="192"/>
      <c r="F572" s="30"/>
      <c r="G572" s="30"/>
      <c r="H572" s="185"/>
      <c r="I572" s="188"/>
      <c r="J572" s="30"/>
      <c r="K572" s="30"/>
      <c r="L572" s="188"/>
      <c r="M572" s="198"/>
    </row>
    <row r="573" spans="1:16" ht="23.25" customHeight="1">
      <c r="A573" s="184"/>
      <c r="B573" s="185" t="s">
        <v>254</v>
      </c>
      <c r="C573" s="185" t="s">
        <v>258</v>
      </c>
      <c r="D573" s="190"/>
      <c r="E573" s="192"/>
      <c r="F573" s="30"/>
      <c r="G573" s="30">
        <f>SUM(G555:G572)</f>
        <v>113251600</v>
      </c>
      <c r="H573" s="185"/>
      <c r="I573" s="188"/>
      <c r="J573" s="30"/>
      <c r="K573" s="30"/>
      <c r="L573" s="188"/>
      <c r="M573" s="198"/>
      <c r="O573" s="2">
        <f>G573</f>
        <v>113251600</v>
      </c>
      <c r="P573" s="2" t="e">
        <f>P639+P661+P683+P705+P749+#REF!+P727</f>
        <v>#REF!</v>
      </c>
    </row>
    <row r="574" spans="1:16" ht="23.25" customHeight="1">
      <c r="A574" s="184"/>
      <c r="B574" s="185"/>
      <c r="C574" s="185"/>
      <c r="D574" s="190"/>
      <c r="E574" s="192"/>
      <c r="F574" s="30"/>
      <c r="G574" s="30"/>
      <c r="H574" s="185"/>
      <c r="I574" s="188"/>
      <c r="J574" s="30"/>
      <c r="K574" s="30"/>
      <c r="L574" s="188"/>
      <c r="M574" s="198"/>
    </row>
    <row r="575" spans="1:16" ht="23.25" customHeight="1">
      <c r="A575" s="184" t="s">
        <v>781</v>
      </c>
      <c r="B575" s="185" t="s">
        <v>782</v>
      </c>
      <c r="C575" s="185"/>
      <c r="D575" s="190"/>
      <c r="E575" s="192"/>
      <c r="F575" s="30"/>
      <c r="G575" s="30"/>
      <c r="H575" s="185"/>
      <c r="I575" s="188"/>
      <c r="J575" s="30"/>
      <c r="K575" s="30"/>
      <c r="L575" s="188"/>
      <c r="M575" s="198"/>
    </row>
    <row r="576" spans="1:16" ht="23.25" customHeight="1">
      <c r="A576" s="184"/>
      <c r="B576" s="185"/>
      <c r="C576" s="185"/>
      <c r="D576" s="190"/>
      <c r="E576" s="192"/>
      <c r="F576" s="30"/>
      <c r="G576" s="30"/>
      <c r="H576" s="185"/>
      <c r="I576" s="188"/>
      <c r="J576" s="30"/>
      <c r="K576" s="30"/>
      <c r="L576" s="188"/>
      <c r="M576" s="198"/>
    </row>
    <row r="577" spans="1:13" ht="23.25" customHeight="1">
      <c r="A577" s="184"/>
      <c r="B577" s="185" t="s">
        <v>793</v>
      </c>
      <c r="C577" s="185" t="s">
        <v>794</v>
      </c>
      <c r="D577" s="190" t="s">
        <v>232</v>
      </c>
      <c r="E577" s="192">
        <v>1</v>
      </c>
      <c r="F577" s="30">
        <v>3100000</v>
      </c>
      <c r="G577" s="30">
        <f t="shared" si="11"/>
        <v>3100000</v>
      </c>
      <c r="H577" s="185" t="s">
        <v>233</v>
      </c>
      <c r="I577" s="188"/>
      <c r="J577" s="30"/>
      <c r="K577" s="30"/>
      <c r="L577" s="188"/>
      <c r="M577" s="198"/>
    </row>
    <row r="578" spans="1:13" ht="23.25" customHeight="1">
      <c r="A578" s="184"/>
      <c r="B578" s="185" t="s">
        <v>795</v>
      </c>
      <c r="C578" s="185" t="s">
        <v>796</v>
      </c>
      <c r="D578" s="190" t="s">
        <v>232</v>
      </c>
      <c r="E578" s="192">
        <v>2</v>
      </c>
      <c r="F578" s="30">
        <v>1340000</v>
      </c>
      <c r="G578" s="30">
        <f t="shared" si="11"/>
        <v>2680000</v>
      </c>
      <c r="H578" s="185" t="s">
        <v>233</v>
      </c>
      <c r="I578" s="188"/>
      <c r="J578" s="30"/>
      <c r="K578" s="30"/>
      <c r="L578" s="188"/>
      <c r="M578" s="198"/>
    </row>
    <row r="579" spans="1:13" ht="23.25" customHeight="1">
      <c r="A579" s="184"/>
      <c r="B579" s="185" t="s">
        <v>797</v>
      </c>
      <c r="C579" s="185" t="s">
        <v>798</v>
      </c>
      <c r="D579" s="190" t="s">
        <v>232</v>
      </c>
      <c r="E579" s="192">
        <v>1</v>
      </c>
      <c r="F579" s="30">
        <v>1280000</v>
      </c>
      <c r="G579" s="30">
        <f t="shared" si="11"/>
        <v>1280000</v>
      </c>
      <c r="H579" s="185" t="s">
        <v>233</v>
      </c>
      <c r="I579" s="188"/>
      <c r="J579" s="30"/>
      <c r="K579" s="30"/>
      <c r="L579" s="188"/>
      <c r="M579" s="198"/>
    </row>
    <row r="580" spans="1:13" ht="23.25" customHeight="1">
      <c r="A580" s="184"/>
      <c r="B580" s="185" t="s">
        <v>799</v>
      </c>
      <c r="C580" s="185" t="s">
        <v>800</v>
      </c>
      <c r="D580" s="190" t="s">
        <v>232</v>
      </c>
      <c r="E580" s="192">
        <v>1</v>
      </c>
      <c r="F580" s="30">
        <v>1170000</v>
      </c>
      <c r="G580" s="30">
        <f t="shared" si="11"/>
        <v>1170000</v>
      </c>
      <c r="H580" s="185" t="s">
        <v>233</v>
      </c>
      <c r="I580" s="188"/>
      <c r="J580" s="30"/>
      <c r="K580" s="30"/>
      <c r="L580" s="188"/>
      <c r="M580" s="198"/>
    </row>
    <row r="581" spans="1:13" ht="23.25" customHeight="1">
      <c r="A581" s="184"/>
      <c r="B581" s="185" t="s">
        <v>801</v>
      </c>
      <c r="C581" s="185" t="s">
        <v>802</v>
      </c>
      <c r="D581" s="190" t="s">
        <v>232</v>
      </c>
      <c r="E581" s="192">
        <v>1</v>
      </c>
      <c r="F581" s="30">
        <v>480000</v>
      </c>
      <c r="G581" s="30">
        <f t="shared" si="11"/>
        <v>480000</v>
      </c>
      <c r="H581" s="185" t="s">
        <v>233</v>
      </c>
      <c r="I581" s="188"/>
      <c r="J581" s="30"/>
      <c r="K581" s="30"/>
      <c r="L581" s="188"/>
      <c r="M581" s="198"/>
    </row>
    <row r="582" spans="1:13" ht="23.25" customHeight="1">
      <c r="A582" s="184"/>
      <c r="B582" s="185" t="s">
        <v>803</v>
      </c>
      <c r="C582" s="185" t="s">
        <v>804</v>
      </c>
      <c r="D582" s="190" t="s">
        <v>232</v>
      </c>
      <c r="E582" s="192">
        <v>1</v>
      </c>
      <c r="F582" s="30">
        <v>530000</v>
      </c>
      <c r="G582" s="30">
        <f t="shared" si="11"/>
        <v>530000</v>
      </c>
      <c r="H582" s="185" t="s">
        <v>233</v>
      </c>
      <c r="I582" s="188"/>
      <c r="J582" s="30"/>
      <c r="K582" s="30"/>
      <c r="L582" s="188"/>
      <c r="M582" s="198"/>
    </row>
    <row r="583" spans="1:13" ht="23.25" customHeight="1">
      <c r="A583" s="184"/>
      <c r="B583" s="185" t="s">
        <v>805</v>
      </c>
      <c r="C583" s="185" t="s">
        <v>806</v>
      </c>
      <c r="D583" s="190" t="s">
        <v>232</v>
      </c>
      <c r="E583" s="192">
        <v>1</v>
      </c>
      <c r="F583" s="30">
        <v>266000</v>
      </c>
      <c r="G583" s="30">
        <f t="shared" si="11"/>
        <v>266000</v>
      </c>
      <c r="H583" s="185" t="s">
        <v>233</v>
      </c>
      <c r="I583" s="188"/>
      <c r="J583" s="30"/>
      <c r="K583" s="30"/>
      <c r="L583" s="188"/>
      <c r="M583" s="198"/>
    </row>
    <row r="584" spans="1:13" ht="23.25" customHeight="1">
      <c r="A584" s="184"/>
      <c r="B584" s="185">
        <v>0</v>
      </c>
      <c r="C584" s="185">
        <v>0</v>
      </c>
      <c r="D584" s="190">
        <v>0</v>
      </c>
      <c r="E584" s="192">
        <v>0</v>
      </c>
      <c r="F584" s="30"/>
      <c r="G584" s="30">
        <f t="shared" si="11"/>
        <v>0</v>
      </c>
      <c r="H584" s="185" t="s">
        <v>256</v>
      </c>
      <c r="I584" s="188"/>
      <c r="J584" s="30"/>
      <c r="K584" s="30"/>
      <c r="L584" s="188"/>
      <c r="M584" s="198"/>
    </row>
    <row r="585" spans="1:13" ht="23.25" customHeight="1">
      <c r="A585" s="184"/>
      <c r="B585" s="185" t="s">
        <v>807</v>
      </c>
      <c r="C585" s="185" t="s">
        <v>808</v>
      </c>
      <c r="D585" s="190" t="s">
        <v>232</v>
      </c>
      <c r="E585" s="192">
        <v>2</v>
      </c>
      <c r="F585" s="30">
        <v>413000</v>
      </c>
      <c r="G585" s="30">
        <f t="shared" si="11"/>
        <v>826000</v>
      </c>
      <c r="H585" s="185" t="s">
        <v>233</v>
      </c>
      <c r="I585" s="188"/>
      <c r="J585" s="30"/>
      <c r="K585" s="30"/>
      <c r="L585" s="188"/>
      <c r="M585" s="198"/>
    </row>
    <row r="586" spans="1:13" ht="23.25" customHeight="1">
      <c r="A586" s="184"/>
      <c r="B586" s="185" t="s">
        <v>809</v>
      </c>
      <c r="C586" s="185" t="s">
        <v>808</v>
      </c>
      <c r="D586" s="190" t="s">
        <v>232</v>
      </c>
      <c r="E586" s="192">
        <v>1</v>
      </c>
      <c r="F586" s="30">
        <v>507000</v>
      </c>
      <c r="G586" s="30">
        <f t="shared" si="11"/>
        <v>507000</v>
      </c>
      <c r="H586" s="185" t="s">
        <v>233</v>
      </c>
      <c r="I586" s="188"/>
      <c r="J586" s="30"/>
      <c r="K586" s="30"/>
      <c r="L586" s="188"/>
      <c r="M586" s="198"/>
    </row>
    <row r="587" spans="1:13" ht="23.25" customHeight="1">
      <c r="A587" s="184"/>
      <c r="B587" s="185" t="s">
        <v>810</v>
      </c>
      <c r="C587" s="185" t="s">
        <v>811</v>
      </c>
      <c r="D587" s="190" t="s">
        <v>232</v>
      </c>
      <c r="E587" s="192">
        <v>2</v>
      </c>
      <c r="F587" s="30">
        <v>417000</v>
      </c>
      <c r="G587" s="30">
        <f t="shared" si="11"/>
        <v>834000</v>
      </c>
      <c r="H587" s="185" t="s">
        <v>233</v>
      </c>
      <c r="I587" s="188"/>
      <c r="J587" s="30"/>
      <c r="K587" s="30"/>
      <c r="L587" s="188"/>
      <c r="M587" s="198"/>
    </row>
    <row r="588" spans="1:13" ht="23.25" customHeight="1">
      <c r="A588" s="184"/>
      <c r="B588" s="185" t="s">
        <v>812</v>
      </c>
      <c r="C588" s="185" t="s">
        <v>811</v>
      </c>
      <c r="D588" s="190" t="s">
        <v>232</v>
      </c>
      <c r="E588" s="192">
        <v>1</v>
      </c>
      <c r="F588" s="30">
        <v>514000</v>
      </c>
      <c r="G588" s="30">
        <f t="shared" si="11"/>
        <v>514000</v>
      </c>
      <c r="H588" s="185" t="s">
        <v>233</v>
      </c>
      <c r="I588" s="188"/>
      <c r="J588" s="30"/>
      <c r="K588" s="30"/>
      <c r="L588" s="188"/>
      <c r="M588" s="198"/>
    </row>
    <row r="589" spans="1:13" ht="23.25" customHeight="1">
      <c r="A589" s="184"/>
      <c r="B589" s="185" t="s">
        <v>813</v>
      </c>
      <c r="C589" s="185" t="s">
        <v>814</v>
      </c>
      <c r="D589" s="190" t="s">
        <v>232</v>
      </c>
      <c r="E589" s="192">
        <v>2</v>
      </c>
      <c r="F589" s="30">
        <v>430000</v>
      </c>
      <c r="G589" s="30">
        <f t="shared" si="11"/>
        <v>860000</v>
      </c>
      <c r="H589" s="185" t="s">
        <v>233</v>
      </c>
      <c r="I589" s="188"/>
      <c r="J589" s="30"/>
      <c r="K589" s="30"/>
      <c r="L589" s="188"/>
      <c r="M589" s="198"/>
    </row>
    <row r="590" spans="1:13" ht="23.25" customHeight="1">
      <c r="A590" s="184"/>
      <c r="B590" s="185" t="s">
        <v>815</v>
      </c>
      <c r="C590" s="185" t="s">
        <v>816</v>
      </c>
      <c r="D590" s="190" t="s">
        <v>232</v>
      </c>
      <c r="E590" s="192">
        <v>1</v>
      </c>
      <c r="F590" s="30">
        <v>527000</v>
      </c>
      <c r="G590" s="30">
        <f t="shared" si="11"/>
        <v>527000</v>
      </c>
      <c r="H590" s="185" t="s">
        <v>233</v>
      </c>
      <c r="I590" s="188"/>
      <c r="J590" s="30"/>
      <c r="K590" s="30"/>
      <c r="L590" s="188"/>
      <c r="M590" s="198"/>
    </row>
    <row r="591" spans="1:13" ht="23.25" customHeight="1">
      <c r="A591" s="184"/>
      <c r="B591" s="185" t="s">
        <v>817</v>
      </c>
      <c r="C591" s="185" t="s">
        <v>818</v>
      </c>
      <c r="D591" s="190" t="s">
        <v>232</v>
      </c>
      <c r="E591" s="192">
        <v>2</v>
      </c>
      <c r="F591" s="30">
        <v>417000</v>
      </c>
      <c r="G591" s="30">
        <f t="shared" si="11"/>
        <v>834000</v>
      </c>
      <c r="H591" s="185" t="s">
        <v>233</v>
      </c>
      <c r="I591" s="188"/>
      <c r="J591" s="30"/>
      <c r="K591" s="30"/>
      <c r="L591" s="188"/>
      <c r="M591" s="198"/>
    </row>
    <row r="592" spans="1:13" ht="23.25" customHeight="1">
      <c r="A592" s="184"/>
      <c r="B592" s="185" t="s">
        <v>819</v>
      </c>
      <c r="C592" s="185" t="s">
        <v>818</v>
      </c>
      <c r="D592" s="190" t="s">
        <v>232</v>
      </c>
      <c r="E592" s="192">
        <v>1</v>
      </c>
      <c r="F592" s="30">
        <v>513000</v>
      </c>
      <c r="G592" s="30">
        <f t="shared" si="11"/>
        <v>513000</v>
      </c>
      <c r="H592" s="185" t="s">
        <v>233</v>
      </c>
      <c r="I592" s="188"/>
      <c r="J592" s="30"/>
      <c r="K592" s="30"/>
      <c r="L592" s="188"/>
      <c r="M592" s="198"/>
    </row>
    <row r="593" spans="1:13" ht="23.25" customHeight="1">
      <c r="A593" s="184"/>
      <c r="B593" s="185" t="s">
        <v>820</v>
      </c>
      <c r="C593" s="185" t="s">
        <v>821</v>
      </c>
      <c r="D593" s="190" t="s">
        <v>232</v>
      </c>
      <c r="E593" s="192">
        <v>7</v>
      </c>
      <c r="F593" s="30">
        <v>417000</v>
      </c>
      <c r="G593" s="30">
        <f t="shared" si="11"/>
        <v>2919000</v>
      </c>
      <c r="H593" s="185" t="s">
        <v>233</v>
      </c>
      <c r="I593" s="188"/>
      <c r="J593" s="30"/>
      <c r="K593" s="30"/>
      <c r="L593" s="188"/>
      <c r="M593" s="198"/>
    </row>
    <row r="594" spans="1:13" ht="23.25" customHeight="1">
      <c r="A594" s="184"/>
      <c r="B594" s="185" t="s">
        <v>822</v>
      </c>
      <c r="C594" s="185" t="s">
        <v>821</v>
      </c>
      <c r="D594" s="190" t="s">
        <v>232</v>
      </c>
      <c r="E594" s="192">
        <v>5</v>
      </c>
      <c r="F594" s="30">
        <v>515000</v>
      </c>
      <c r="G594" s="30">
        <f t="shared" si="11"/>
        <v>2575000</v>
      </c>
      <c r="H594" s="185" t="s">
        <v>233</v>
      </c>
      <c r="I594" s="188"/>
      <c r="J594" s="30"/>
      <c r="K594" s="30"/>
      <c r="L594" s="188"/>
      <c r="M594" s="198"/>
    </row>
    <row r="595" spans="1:13" ht="23.25" customHeight="1">
      <c r="A595" s="184"/>
      <c r="B595" s="185"/>
      <c r="C595" s="185"/>
      <c r="D595" s="190"/>
      <c r="E595" s="192"/>
      <c r="F595" s="30"/>
      <c r="G595" s="30"/>
      <c r="H595" s="185"/>
      <c r="I595" s="188"/>
      <c r="J595" s="30"/>
      <c r="K595" s="30"/>
      <c r="L595" s="188"/>
      <c r="M595" s="198"/>
    </row>
    <row r="596" spans="1:13" ht="23.25" customHeight="1">
      <c r="A596" s="184"/>
      <c r="B596" s="185"/>
      <c r="C596" s="185"/>
      <c r="D596" s="190"/>
      <c r="E596" s="192"/>
      <c r="F596" s="30"/>
      <c r="G596" s="30"/>
      <c r="H596" s="185"/>
      <c r="I596" s="188"/>
      <c r="J596" s="30"/>
      <c r="K596" s="30"/>
      <c r="L596" s="188"/>
      <c r="M596" s="198"/>
    </row>
    <row r="597" spans="1:13" ht="23.25" customHeight="1">
      <c r="A597" s="184"/>
      <c r="B597" s="185" t="s">
        <v>823</v>
      </c>
      <c r="C597" s="290" t="s">
        <v>824</v>
      </c>
      <c r="D597" s="190" t="s">
        <v>232</v>
      </c>
      <c r="E597" s="192">
        <v>4</v>
      </c>
      <c r="F597" s="30">
        <v>430000</v>
      </c>
      <c r="G597" s="30">
        <f t="shared" si="11"/>
        <v>1720000</v>
      </c>
      <c r="H597" s="185" t="s">
        <v>233</v>
      </c>
      <c r="I597" s="188"/>
      <c r="J597" s="30"/>
      <c r="K597" s="30"/>
      <c r="L597" s="188"/>
      <c r="M597" s="198"/>
    </row>
    <row r="598" spans="1:13" ht="23.25" customHeight="1">
      <c r="A598" s="184"/>
      <c r="B598" s="185" t="s">
        <v>825</v>
      </c>
      <c r="C598" s="185" t="s">
        <v>826</v>
      </c>
      <c r="D598" s="190" t="s">
        <v>232</v>
      </c>
      <c r="E598" s="192">
        <v>1</v>
      </c>
      <c r="F598" s="30">
        <v>542000</v>
      </c>
      <c r="G598" s="30">
        <f t="shared" si="11"/>
        <v>542000</v>
      </c>
      <c r="H598" s="185" t="s">
        <v>233</v>
      </c>
      <c r="I598" s="188"/>
      <c r="J598" s="30"/>
      <c r="K598" s="30"/>
      <c r="L598" s="188"/>
      <c r="M598" s="198"/>
    </row>
    <row r="599" spans="1:13" ht="23.25" customHeight="1">
      <c r="A599" s="184"/>
      <c r="B599" s="185" t="s">
        <v>827</v>
      </c>
      <c r="C599" s="185" t="s">
        <v>828</v>
      </c>
      <c r="D599" s="190" t="s">
        <v>232</v>
      </c>
      <c r="E599" s="192">
        <v>1</v>
      </c>
      <c r="F599" s="30">
        <v>500000</v>
      </c>
      <c r="G599" s="30">
        <f t="shared" si="11"/>
        <v>500000</v>
      </c>
      <c r="H599" s="185" t="s">
        <v>233</v>
      </c>
      <c r="I599" s="188"/>
      <c r="J599" s="30"/>
      <c r="K599" s="30"/>
      <c r="L599" s="188"/>
      <c r="M599" s="198"/>
    </row>
    <row r="600" spans="1:13" ht="23.25" customHeight="1">
      <c r="A600" s="184"/>
      <c r="B600" s="185" t="s">
        <v>829</v>
      </c>
      <c r="C600" s="185" t="s">
        <v>830</v>
      </c>
      <c r="D600" s="190" t="s">
        <v>232</v>
      </c>
      <c r="E600" s="192">
        <v>1</v>
      </c>
      <c r="F600" s="30">
        <v>393000</v>
      </c>
      <c r="G600" s="30">
        <f t="shared" si="11"/>
        <v>393000</v>
      </c>
      <c r="H600" s="185" t="s">
        <v>233</v>
      </c>
      <c r="I600" s="188"/>
      <c r="J600" s="30"/>
      <c r="K600" s="30"/>
      <c r="L600" s="188"/>
      <c r="M600" s="198"/>
    </row>
    <row r="601" spans="1:13" ht="23.25" customHeight="1">
      <c r="A601" s="184"/>
      <c r="B601" s="185" t="s">
        <v>831</v>
      </c>
      <c r="C601" s="185" t="s">
        <v>830</v>
      </c>
      <c r="D601" s="190" t="s">
        <v>232</v>
      </c>
      <c r="E601" s="192">
        <v>1</v>
      </c>
      <c r="F601" s="30">
        <v>463000</v>
      </c>
      <c r="G601" s="30">
        <f t="shared" si="11"/>
        <v>463000</v>
      </c>
      <c r="H601" s="185" t="s">
        <v>233</v>
      </c>
      <c r="I601" s="188"/>
      <c r="J601" s="30"/>
      <c r="K601" s="30"/>
      <c r="L601" s="188"/>
      <c r="M601" s="198"/>
    </row>
    <row r="602" spans="1:13" ht="23.25" customHeight="1">
      <c r="A602" s="184"/>
      <c r="B602" s="185" t="s">
        <v>832</v>
      </c>
      <c r="C602" s="185" t="s">
        <v>833</v>
      </c>
      <c r="D602" s="190" t="s">
        <v>232</v>
      </c>
      <c r="E602" s="192">
        <v>1</v>
      </c>
      <c r="F602" s="30">
        <v>310000</v>
      </c>
      <c r="G602" s="30">
        <f t="shared" si="11"/>
        <v>310000</v>
      </c>
      <c r="H602" s="185" t="s">
        <v>233</v>
      </c>
      <c r="I602" s="188"/>
      <c r="J602" s="30"/>
      <c r="K602" s="30"/>
      <c r="L602" s="188"/>
      <c r="M602" s="198"/>
    </row>
    <row r="603" spans="1:13" ht="23.25" customHeight="1">
      <c r="A603" s="184"/>
      <c r="B603" s="185" t="s">
        <v>834</v>
      </c>
      <c r="C603" s="185" t="s">
        <v>835</v>
      </c>
      <c r="D603" s="190" t="s">
        <v>232</v>
      </c>
      <c r="E603" s="192">
        <v>2</v>
      </c>
      <c r="F603" s="30">
        <v>200000</v>
      </c>
      <c r="G603" s="30">
        <f t="shared" si="11"/>
        <v>400000</v>
      </c>
      <c r="H603" s="185" t="s">
        <v>233</v>
      </c>
      <c r="I603" s="188"/>
      <c r="J603" s="30"/>
      <c r="K603" s="30"/>
      <c r="L603" s="188"/>
      <c r="M603" s="198"/>
    </row>
    <row r="604" spans="1:13" ht="23.25" customHeight="1">
      <c r="A604" s="184"/>
      <c r="B604" s="185" t="s">
        <v>836</v>
      </c>
      <c r="C604" s="185" t="s">
        <v>835</v>
      </c>
      <c r="D604" s="190" t="s">
        <v>232</v>
      </c>
      <c r="E604" s="192">
        <v>1</v>
      </c>
      <c r="F604" s="30">
        <v>246000</v>
      </c>
      <c r="G604" s="30">
        <f t="shared" si="11"/>
        <v>246000</v>
      </c>
      <c r="H604" s="185" t="s">
        <v>233</v>
      </c>
      <c r="I604" s="188"/>
      <c r="J604" s="30"/>
      <c r="K604" s="30"/>
      <c r="L604" s="188"/>
      <c r="M604" s="198"/>
    </row>
    <row r="605" spans="1:13" ht="23.25" customHeight="1">
      <c r="A605" s="184"/>
      <c r="B605" s="185" t="s">
        <v>837</v>
      </c>
      <c r="C605" s="185" t="s">
        <v>838</v>
      </c>
      <c r="D605" s="190" t="s">
        <v>232</v>
      </c>
      <c r="E605" s="192">
        <v>1</v>
      </c>
      <c r="F605" s="30">
        <v>298000</v>
      </c>
      <c r="G605" s="30">
        <f t="shared" si="11"/>
        <v>298000</v>
      </c>
      <c r="H605" s="185" t="s">
        <v>233</v>
      </c>
      <c r="I605" s="188"/>
      <c r="J605" s="30"/>
      <c r="K605" s="30"/>
      <c r="L605" s="188"/>
      <c r="M605" s="198"/>
    </row>
    <row r="606" spans="1:13" ht="23.25" customHeight="1">
      <c r="A606" s="184"/>
      <c r="B606" s="185" t="s">
        <v>839</v>
      </c>
      <c r="C606" s="185" t="s">
        <v>838</v>
      </c>
      <c r="D606" s="190" t="s">
        <v>232</v>
      </c>
      <c r="E606" s="192">
        <v>1</v>
      </c>
      <c r="F606" s="30">
        <v>337000</v>
      </c>
      <c r="G606" s="30">
        <f t="shared" si="11"/>
        <v>337000</v>
      </c>
      <c r="H606" s="185" t="s">
        <v>233</v>
      </c>
      <c r="I606" s="188"/>
      <c r="J606" s="30"/>
      <c r="K606" s="30"/>
      <c r="L606" s="188"/>
      <c r="M606" s="198"/>
    </row>
    <row r="607" spans="1:13" ht="23.25" customHeight="1">
      <c r="A607" s="184"/>
      <c r="B607" s="185" t="s">
        <v>840</v>
      </c>
      <c r="C607" s="185" t="s">
        <v>841</v>
      </c>
      <c r="D607" s="190" t="s">
        <v>232</v>
      </c>
      <c r="E607" s="192">
        <v>1</v>
      </c>
      <c r="F607" s="30">
        <v>571000</v>
      </c>
      <c r="G607" s="30">
        <f t="shared" si="11"/>
        <v>571000</v>
      </c>
      <c r="H607" s="185" t="s">
        <v>233</v>
      </c>
      <c r="I607" s="188"/>
      <c r="J607" s="30"/>
      <c r="K607" s="30"/>
      <c r="L607" s="188"/>
      <c r="M607" s="198"/>
    </row>
    <row r="608" spans="1:13" ht="23.25" customHeight="1">
      <c r="A608" s="184"/>
      <c r="B608" s="185" t="s">
        <v>842</v>
      </c>
      <c r="C608" s="185" t="s">
        <v>843</v>
      </c>
      <c r="D608" s="190" t="s">
        <v>232</v>
      </c>
      <c r="E608" s="192">
        <v>6</v>
      </c>
      <c r="F608" s="30">
        <v>100000</v>
      </c>
      <c r="G608" s="30">
        <f t="shared" si="11"/>
        <v>600000</v>
      </c>
      <c r="H608" s="185" t="s">
        <v>233</v>
      </c>
      <c r="I608" s="188"/>
      <c r="J608" s="30"/>
      <c r="K608" s="30"/>
      <c r="L608" s="188"/>
      <c r="M608" s="198"/>
    </row>
    <row r="609" spans="1:13" ht="23.25" customHeight="1">
      <c r="A609" s="184"/>
      <c r="B609" s="185" t="s">
        <v>844</v>
      </c>
      <c r="C609" s="185" t="s">
        <v>845</v>
      </c>
      <c r="D609" s="190" t="s">
        <v>232</v>
      </c>
      <c r="E609" s="192">
        <v>2</v>
      </c>
      <c r="F609" s="30">
        <v>416000</v>
      </c>
      <c r="G609" s="30">
        <f t="shared" si="11"/>
        <v>832000</v>
      </c>
      <c r="H609" s="185" t="s">
        <v>233</v>
      </c>
      <c r="I609" s="188"/>
      <c r="J609" s="30"/>
      <c r="K609" s="30"/>
      <c r="L609" s="188"/>
      <c r="M609" s="198"/>
    </row>
    <row r="610" spans="1:13" ht="23.25" customHeight="1">
      <c r="A610" s="184"/>
      <c r="B610" s="185" t="s">
        <v>846</v>
      </c>
      <c r="C610" s="185" t="s">
        <v>847</v>
      </c>
      <c r="D610" s="190" t="s">
        <v>232</v>
      </c>
      <c r="E610" s="192">
        <v>4</v>
      </c>
      <c r="F610" s="30">
        <v>94100</v>
      </c>
      <c r="G610" s="30">
        <f t="shared" si="11"/>
        <v>376400</v>
      </c>
      <c r="H610" s="185" t="s">
        <v>233</v>
      </c>
      <c r="I610" s="188"/>
      <c r="J610" s="30"/>
      <c r="K610" s="30"/>
      <c r="L610" s="188"/>
      <c r="M610" s="198"/>
    </row>
    <row r="611" spans="1:13" ht="23.25" customHeight="1">
      <c r="A611" s="184"/>
      <c r="B611" s="185" t="s">
        <v>848</v>
      </c>
      <c r="C611" s="185" t="s">
        <v>847</v>
      </c>
      <c r="D611" s="190" t="s">
        <v>232</v>
      </c>
      <c r="E611" s="192">
        <v>2</v>
      </c>
      <c r="F611" s="30">
        <v>101000</v>
      </c>
      <c r="G611" s="30">
        <f t="shared" si="11"/>
        <v>202000</v>
      </c>
      <c r="H611" s="185" t="s">
        <v>233</v>
      </c>
      <c r="I611" s="188"/>
      <c r="J611" s="30"/>
      <c r="K611" s="30"/>
      <c r="L611" s="188"/>
      <c r="M611" s="198"/>
    </row>
    <row r="612" spans="1:13" ht="23.25" customHeight="1">
      <c r="A612" s="184"/>
      <c r="B612" s="185" t="s">
        <v>849</v>
      </c>
      <c r="C612" s="185" t="s">
        <v>850</v>
      </c>
      <c r="D612" s="190" t="s">
        <v>232</v>
      </c>
      <c r="E612" s="192">
        <v>1</v>
      </c>
      <c r="F612" s="30">
        <v>303000</v>
      </c>
      <c r="G612" s="30">
        <f t="shared" si="11"/>
        <v>303000</v>
      </c>
      <c r="H612" s="185" t="s">
        <v>233</v>
      </c>
      <c r="I612" s="188"/>
      <c r="J612" s="30"/>
      <c r="K612" s="30"/>
      <c r="L612" s="188"/>
      <c r="M612" s="198"/>
    </row>
    <row r="613" spans="1:13" ht="23.25" customHeight="1">
      <c r="A613" s="184"/>
      <c r="B613" s="185" t="s">
        <v>851</v>
      </c>
      <c r="C613" s="185" t="s">
        <v>850</v>
      </c>
      <c r="D613" s="190" t="s">
        <v>232</v>
      </c>
      <c r="E613" s="192">
        <v>1</v>
      </c>
      <c r="F613" s="30">
        <v>349000</v>
      </c>
      <c r="G613" s="30">
        <f t="shared" si="11"/>
        <v>349000</v>
      </c>
      <c r="H613" s="185" t="s">
        <v>233</v>
      </c>
      <c r="I613" s="188"/>
      <c r="J613" s="30"/>
      <c r="K613" s="30"/>
      <c r="L613" s="188"/>
      <c r="M613" s="198"/>
    </row>
    <row r="614" spans="1:13" ht="23.25" customHeight="1">
      <c r="A614" s="184"/>
      <c r="B614" s="185" t="s">
        <v>852</v>
      </c>
      <c r="C614" s="185" t="s">
        <v>841</v>
      </c>
      <c r="D614" s="190" t="s">
        <v>232</v>
      </c>
      <c r="E614" s="192">
        <v>1</v>
      </c>
      <c r="F614" s="30">
        <v>511000</v>
      </c>
      <c r="G614" s="30">
        <f t="shared" si="11"/>
        <v>511000</v>
      </c>
      <c r="H614" s="185" t="s">
        <v>233</v>
      </c>
      <c r="I614" s="188"/>
      <c r="J614" s="30"/>
      <c r="K614" s="30"/>
      <c r="L614" s="188"/>
      <c r="M614" s="198"/>
    </row>
    <row r="615" spans="1:13" ht="23.25" customHeight="1">
      <c r="A615" s="184"/>
      <c r="B615" s="185" t="s">
        <v>853</v>
      </c>
      <c r="C615" s="185" t="s">
        <v>841</v>
      </c>
      <c r="D615" s="190" t="s">
        <v>232</v>
      </c>
      <c r="E615" s="192">
        <v>1</v>
      </c>
      <c r="F615" s="30">
        <v>497000</v>
      </c>
      <c r="G615" s="30">
        <f t="shared" si="11"/>
        <v>497000</v>
      </c>
      <c r="H615" s="185" t="s">
        <v>233</v>
      </c>
      <c r="I615" s="188"/>
      <c r="J615" s="30"/>
      <c r="K615" s="30"/>
      <c r="L615" s="188"/>
      <c r="M615" s="198"/>
    </row>
    <row r="616" spans="1:13" ht="23.25" customHeight="1">
      <c r="A616" s="184"/>
      <c r="B616" s="185" t="s">
        <v>854</v>
      </c>
      <c r="C616" s="185" t="s">
        <v>855</v>
      </c>
      <c r="D616" s="190" t="s">
        <v>232</v>
      </c>
      <c r="E616" s="192">
        <v>2</v>
      </c>
      <c r="F616" s="30">
        <v>1350000</v>
      </c>
      <c r="G616" s="30">
        <f t="shared" si="11"/>
        <v>2700000</v>
      </c>
      <c r="H616" s="185" t="s">
        <v>233</v>
      </c>
      <c r="I616" s="188"/>
      <c r="J616" s="30"/>
      <c r="K616" s="30"/>
      <c r="L616" s="188"/>
      <c r="M616" s="198"/>
    </row>
    <row r="617" spans="1:13" ht="23.25" customHeight="1">
      <c r="A617" s="184"/>
      <c r="B617" s="185"/>
      <c r="C617" s="185"/>
      <c r="D617" s="190"/>
      <c r="E617" s="192"/>
      <c r="F617" s="30"/>
      <c r="G617" s="30"/>
      <c r="H617" s="185"/>
      <c r="I617" s="188"/>
      <c r="J617" s="30"/>
      <c r="K617" s="30"/>
      <c r="L617" s="188"/>
      <c r="M617" s="198"/>
    </row>
    <row r="618" spans="1:13" ht="23.25" customHeight="1">
      <c r="A618" s="184"/>
      <c r="B618" s="185"/>
      <c r="C618" s="185"/>
      <c r="D618" s="190"/>
      <c r="E618" s="192"/>
      <c r="F618" s="30"/>
      <c r="G618" s="30"/>
      <c r="H618" s="185"/>
      <c r="I618" s="188"/>
      <c r="J618" s="30"/>
      <c r="K618" s="30"/>
      <c r="L618" s="188"/>
      <c r="M618" s="198"/>
    </row>
    <row r="619" spans="1:13" ht="23.25" customHeight="1">
      <c r="A619" s="184"/>
      <c r="B619" s="185" t="s">
        <v>856</v>
      </c>
      <c r="C619" s="185" t="s">
        <v>841</v>
      </c>
      <c r="D619" s="190" t="s">
        <v>232</v>
      </c>
      <c r="E619" s="192">
        <v>1</v>
      </c>
      <c r="F619" s="30">
        <v>621000</v>
      </c>
      <c r="G619" s="30">
        <f t="shared" si="11"/>
        <v>621000</v>
      </c>
      <c r="H619" s="185" t="s">
        <v>233</v>
      </c>
      <c r="I619" s="188"/>
      <c r="J619" s="30"/>
      <c r="K619" s="30"/>
      <c r="L619" s="188"/>
      <c r="M619" s="198"/>
    </row>
    <row r="620" spans="1:13" ht="23.25" customHeight="1">
      <c r="A620" s="184"/>
      <c r="B620" s="185" t="s">
        <v>857</v>
      </c>
      <c r="C620" s="185" t="s">
        <v>858</v>
      </c>
      <c r="D620" s="190" t="s">
        <v>232</v>
      </c>
      <c r="E620" s="192">
        <v>1</v>
      </c>
      <c r="F620" s="30">
        <v>690000</v>
      </c>
      <c r="G620" s="30">
        <f t="shared" si="11"/>
        <v>690000</v>
      </c>
      <c r="H620" s="185" t="s">
        <v>233</v>
      </c>
      <c r="I620" s="188"/>
      <c r="J620" s="30"/>
      <c r="K620" s="30"/>
      <c r="L620" s="188"/>
      <c r="M620" s="198"/>
    </row>
    <row r="621" spans="1:13" ht="23.25" customHeight="1">
      <c r="A621" s="184"/>
      <c r="B621" s="185" t="s">
        <v>859</v>
      </c>
      <c r="C621" s="185" t="s">
        <v>860</v>
      </c>
      <c r="D621" s="190" t="s">
        <v>232</v>
      </c>
      <c r="E621" s="192">
        <v>1</v>
      </c>
      <c r="F621" s="30">
        <v>411000</v>
      </c>
      <c r="G621" s="30">
        <f t="shared" si="11"/>
        <v>411000</v>
      </c>
      <c r="H621" s="185" t="s">
        <v>233</v>
      </c>
      <c r="I621" s="188"/>
      <c r="J621" s="30"/>
      <c r="K621" s="30"/>
      <c r="L621" s="188"/>
      <c r="M621" s="198"/>
    </row>
    <row r="622" spans="1:13" ht="23.25" customHeight="1">
      <c r="A622" s="184"/>
      <c r="B622" s="185" t="s">
        <v>861</v>
      </c>
      <c r="C622" s="185" t="s">
        <v>862</v>
      </c>
      <c r="D622" s="190" t="s">
        <v>232</v>
      </c>
      <c r="E622" s="192">
        <v>2</v>
      </c>
      <c r="F622" s="30">
        <v>416000</v>
      </c>
      <c r="G622" s="30">
        <f t="shared" si="11"/>
        <v>832000</v>
      </c>
      <c r="H622" s="185" t="s">
        <v>233</v>
      </c>
      <c r="I622" s="188"/>
      <c r="J622" s="30"/>
      <c r="K622" s="30"/>
      <c r="L622" s="188"/>
      <c r="M622" s="198"/>
    </row>
    <row r="623" spans="1:13" ht="23.25" customHeight="1">
      <c r="A623" s="184"/>
      <c r="B623" s="185" t="s">
        <v>863</v>
      </c>
      <c r="C623" s="185" t="s">
        <v>860</v>
      </c>
      <c r="D623" s="190" t="s">
        <v>232</v>
      </c>
      <c r="E623" s="192">
        <v>1</v>
      </c>
      <c r="F623" s="30">
        <v>542000</v>
      </c>
      <c r="G623" s="30">
        <f t="shared" si="11"/>
        <v>542000</v>
      </c>
      <c r="H623" s="185" t="s">
        <v>233</v>
      </c>
      <c r="I623" s="188"/>
      <c r="J623" s="30"/>
      <c r="K623" s="30"/>
      <c r="L623" s="188"/>
      <c r="M623" s="198"/>
    </row>
    <row r="624" spans="1:13" ht="23.25" customHeight="1">
      <c r="A624" s="184"/>
      <c r="B624" s="185" t="s">
        <v>864</v>
      </c>
      <c r="C624" s="185" t="s">
        <v>865</v>
      </c>
      <c r="D624" s="190" t="s">
        <v>232</v>
      </c>
      <c r="E624" s="192">
        <v>1</v>
      </c>
      <c r="F624" s="30">
        <v>697000</v>
      </c>
      <c r="G624" s="30">
        <f t="shared" si="11"/>
        <v>697000</v>
      </c>
      <c r="H624" s="185" t="s">
        <v>233</v>
      </c>
      <c r="I624" s="188"/>
      <c r="J624" s="30"/>
      <c r="K624" s="30"/>
      <c r="L624" s="188"/>
      <c r="M624" s="198"/>
    </row>
    <row r="625" spans="1:16" ht="23.25" customHeight="1">
      <c r="A625" s="184"/>
      <c r="B625" s="185" t="s">
        <v>866</v>
      </c>
      <c r="C625" s="185" t="s">
        <v>867</v>
      </c>
      <c r="D625" s="190" t="s">
        <v>232</v>
      </c>
      <c r="E625" s="192">
        <v>1</v>
      </c>
      <c r="F625" s="30">
        <v>504000</v>
      </c>
      <c r="G625" s="30">
        <f t="shared" si="11"/>
        <v>504000</v>
      </c>
      <c r="H625" s="185" t="s">
        <v>233</v>
      </c>
      <c r="I625" s="188"/>
      <c r="J625" s="30"/>
      <c r="K625" s="30"/>
      <c r="L625" s="188"/>
      <c r="M625" s="198"/>
    </row>
    <row r="626" spans="1:16" ht="23.25" customHeight="1">
      <c r="A626" s="184"/>
      <c r="B626" s="185" t="s">
        <v>868</v>
      </c>
      <c r="C626" s="185" t="s">
        <v>867</v>
      </c>
      <c r="D626" s="190" t="s">
        <v>232</v>
      </c>
      <c r="E626" s="192">
        <v>1</v>
      </c>
      <c r="F626" s="30">
        <v>624000</v>
      </c>
      <c r="G626" s="30">
        <f t="shared" si="11"/>
        <v>624000</v>
      </c>
      <c r="H626" s="185" t="s">
        <v>233</v>
      </c>
      <c r="I626" s="188"/>
      <c r="J626" s="30"/>
      <c r="K626" s="30"/>
      <c r="L626" s="188"/>
      <c r="M626" s="198"/>
    </row>
    <row r="627" spans="1:16" ht="23.25" customHeight="1">
      <c r="A627" s="184"/>
      <c r="B627" s="185" t="s">
        <v>869</v>
      </c>
      <c r="C627" s="185" t="s">
        <v>867</v>
      </c>
      <c r="D627" s="190" t="s">
        <v>232</v>
      </c>
      <c r="E627" s="192">
        <v>1</v>
      </c>
      <c r="F627" s="30">
        <v>554000</v>
      </c>
      <c r="G627" s="30">
        <f t="shared" si="11"/>
        <v>554000</v>
      </c>
      <c r="H627" s="185" t="s">
        <v>233</v>
      </c>
      <c r="I627" s="188"/>
      <c r="J627" s="30"/>
      <c r="K627" s="30"/>
      <c r="L627" s="188"/>
      <c r="M627" s="198"/>
    </row>
    <row r="628" spans="1:16" ht="23.25" customHeight="1">
      <c r="A628" s="184"/>
      <c r="B628" s="185" t="s">
        <v>870</v>
      </c>
      <c r="C628" s="185" t="s">
        <v>871</v>
      </c>
      <c r="D628" s="190" t="s">
        <v>232</v>
      </c>
      <c r="E628" s="192">
        <v>3</v>
      </c>
      <c r="F628" s="30">
        <v>550000</v>
      </c>
      <c r="G628" s="30">
        <f t="shared" si="11"/>
        <v>1650000</v>
      </c>
      <c r="H628" s="185" t="s">
        <v>233</v>
      </c>
      <c r="I628" s="188"/>
      <c r="J628" s="30"/>
      <c r="K628" s="30"/>
      <c r="L628" s="188"/>
      <c r="M628" s="198"/>
    </row>
    <row r="629" spans="1:16" ht="23.25" customHeight="1">
      <c r="A629" s="184"/>
      <c r="B629" s="185" t="s">
        <v>872</v>
      </c>
      <c r="C629" s="185" t="s">
        <v>871</v>
      </c>
      <c r="D629" s="190" t="s">
        <v>232</v>
      </c>
      <c r="E629" s="192">
        <v>1</v>
      </c>
      <c r="F629" s="30">
        <v>550000</v>
      </c>
      <c r="G629" s="30">
        <f t="shared" si="11"/>
        <v>550000</v>
      </c>
      <c r="H629" s="185" t="s">
        <v>233</v>
      </c>
      <c r="I629" s="188"/>
      <c r="J629" s="30"/>
      <c r="K629" s="30"/>
      <c r="L629" s="188"/>
      <c r="M629" s="198"/>
    </row>
    <row r="630" spans="1:16" ht="23.25" customHeight="1">
      <c r="A630" s="184"/>
      <c r="B630" s="185" t="s">
        <v>873</v>
      </c>
      <c r="C630" s="185" t="s">
        <v>874</v>
      </c>
      <c r="D630" s="190" t="s">
        <v>232</v>
      </c>
      <c r="E630" s="192">
        <v>2</v>
      </c>
      <c r="F630" s="30">
        <v>592000</v>
      </c>
      <c r="G630" s="30">
        <f t="shared" si="11"/>
        <v>1184000</v>
      </c>
      <c r="H630" s="185" t="s">
        <v>233</v>
      </c>
      <c r="I630" s="188"/>
      <c r="J630" s="30"/>
      <c r="K630" s="30"/>
      <c r="L630" s="188"/>
      <c r="M630" s="198"/>
    </row>
    <row r="631" spans="1:16" ht="23.25" customHeight="1">
      <c r="A631" s="184"/>
      <c r="B631" s="185" t="s">
        <v>875</v>
      </c>
      <c r="C631" s="185" t="s">
        <v>876</v>
      </c>
      <c r="D631" s="190" t="s">
        <v>232</v>
      </c>
      <c r="E631" s="192">
        <v>1</v>
      </c>
      <c r="F631" s="30">
        <v>86400</v>
      </c>
      <c r="G631" s="30">
        <f t="shared" si="11"/>
        <v>86400</v>
      </c>
      <c r="H631" s="185" t="s">
        <v>233</v>
      </c>
      <c r="I631" s="188"/>
      <c r="J631" s="30"/>
      <c r="K631" s="30"/>
      <c r="L631" s="188"/>
      <c r="M631" s="198"/>
    </row>
    <row r="632" spans="1:16" ht="23.25" customHeight="1">
      <c r="A632" s="184"/>
      <c r="B632" s="185" t="s">
        <v>877</v>
      </c>
      <c r="C632" s="185">
        <v>0</v>
      </c>
      <c r="D632" s="190" t="s">
        <v>43</v>
      </c>
      <c r="E632" s="199">
        <v>1</v>
      </c>
      <c r="F632" s="30">
        <v>9980000</v>
      </c>
      <c r="G632" s="30">
        <f t="shared" si="11"/>
        <v>9980000</v>
      </c>
      <c r="H632" s="185" t="s">
        <v>233</v>
      </c>
      <c r="I632" s="188"/>
      <c r="J632" s="30"/>
      <c r="K632" s="30"/>
      <c r="L632" s="188"/>
      <c r="M632" s="198"/>
    </row>
    <row r="633" spans="1:16" ht="23.25" customHeight="1">
      <c r="A633" s="184"/>
      <c r="B633" s="185" t="s">
        <v>780</v>
      </c>
      <c r="C633" s="185">
        <v>0</v>
      </c>
      <c r="D633" s="190" t="s">
        <v>43</v>
      </c>
      <c r="E633" s="199">
        <v>1</v>
      </c>
      <c r="F633" s="30">
        <v>3230000</v>
      </c>
      <c r="G633" s="30">
        <f t="shared" si="11"/>
        <v>3230000</v>
      </c>
      <c r="H633" s="185" t="s">
        <v>233</v>
      </c>
      <c r="I633" s="188"/>
      <c r="J633" s="30"/>
      <c r="K633" s="30"/>
      <c r="L633" s="188"/>
      <c r="M633" s="198"/>
    </row>
    <row r="634" spans="1:16" ht="23.25" customHeight="1">
      <c r="A634" s="184"/>
      <c r="B634" s="185"/>
      <c r="C634" s="185"/>
      <c r="D634" s="190"/>
      <c r="E634" s="192"/>
      <c r="F634" s="30"/>
      <c r="G634" s="30"/>
      <c r="H634" s="185"/>
      <c r="I634" s="188"/>
      <c r="J634" s="30"/>
      <c r="K634" s="30"/>
      <c r="L634" s="188"/>
      <c r="M634" s="198"/>
    </row>
    <row r="635" spans="1:16" ht="23.25" customHeight="1">
      <c r="A635" s="184"/>
      <c r="B635" s="185"/>
      <c r="C635" s="185"/>
      <c r="D635" s="190"/>
      <c r="E635" s="192"/>
      <c r="F635" s="30"/>
      <c r="G635" s="30"/>
      <c r="H635" s="185"/>
      <c r="I635" s="188"/>
      <c r="J635" s="30"/>
      <c r="K635" s="30"/>
      <c r="L635" s="188"/>
      <c r="M635" s="198"/>
    </row>
    <row r="636" spans="1:16" ht="23.25" customHeight="1">
      <c r="A636" s="184"/>
      <c r="B636" s="185"/>
      <c r="C636" s="185"/>
      <c r="D636" s="190"/>
      <c r="E636" s="192"/>
      <c r="F636" s="30"/>
      <c r="G636" s="30"/>
      <c r="H636" s="185"/>
      <c r="I636" s="188"/>
      <c r="J636" s="30"/>
      <c r="K636" s="30"/>
      <c r="L636" s="188"/>
      <c r="M636" s="198"/>
    </row>
    <row r="637" spans="1:16" ht="23.25" customHeight="1">
      <c r="A637" s="184"/>
      <c r="B637" s="185"/>
      <c r="C637" s="185"/>
      <c r="D637" s="190"/>
      <c r="E637" s="192"/>
      <c r="F637" s="30"/>
      <c r="G637" s="30"/>
      <c r="H637" s="185"/>
      <c r="I637" s="188"/>
      <c r="J637" s="30"/>
      <c r="K637" s="30"/>
      <c r="L637" s="188"/>
      <c r="M637" s="198"/>
    </row>
    <row r="638" spans="1:16" ht="23.25" customHeight="1">
      <c r="A638" s="184"/>
      <c r="B638" s="185"/>
      <c r="C638" s="185"/>
      <c r="D638" s="190"/>
      <c r="E638" s="192"/>
      <c r="F638" s="30"/>
      <c r="G638" s="30">
        <f t="shared" si="11"/>
        <v>0</v>
      </c>
      <c r="H638" s="185" t="s">
        <v>256</v>
      </c>
      <c r="I638" s="188"/>
      <c r="J638" s="30"/>
      <c r="K638" s="30"/>
      <c r="L638" s="188"/>
      <c r="M638" s="198"/>
    </row>
    <row r="639" spans="1:16" ht="23.25" customHeight="1">
      <c r="A639" s="184"/>
      <c r="B639" s="185" t="s">
        <v>878</v>
      </c>
      <c r="C639" s="185"/>
      <c r="D639" s="190"/>
      <c r="E639" s="192"/>
      <c r="F639" s="30" t="s">
        <v>256</v>
      </c>
      <c r="G639" s="30">
        <f>SUM(G577:G638)</f>
        <v>54720800</v>
      </c>
      <c r="H639" s="185" t="s">
        <v>256</v>
      </c>
      <c r="I639" s="188"/>
      <c r="J639" s="30"/>
      <c r="K639" s="30"/>
      <c r="L639" s="188"/>
      <c r="M639" s="198"/>
      <c r="P639" s="2">
        <f>G639</f>
        <v>54720800</v>
      </c>
    </row>
    <row r="640" spans="1:16" ht="23.25" customHeight="1">
      <c r="A640" s="184"/>
      <c r="B640" s="185"/>
      <c r="C640" s="185"/>
      <c r="D640" s="190"/>
      <c r="E640" s="192"/>
      <c r="F640" s="30"/>
      <c r="G640" s="30"/>
      <c r="H640" s="185"/>
      <c r="I640" s="188"/>
      <c r="J640" s="30"/>
      <c r="K640" s="30"/>
      <c r="L640" s="188"/>
      <c r="M640" s="198"/>
    </row>
    <row r="641" spans="1:13" ht="23.25" customHeight="1">
      <c r="A641" s="184" t="s">
        <v>783</v>
      </c>
      <c r="B641" s="185" t="s">
        <v>784</v>
      </c>
      <c r="C641" s="185"/>
      <c r="D641" s="190"/>
      <c r="E641" s="192"/>
      <c r="F641" s="30"/>
      <c r="G641" s="30"/>
      <c r="H641" s="185"/>
      <c r="I641" s="188"/>
      <c r="J641" s="30"/>
      <c r="K641" s="30"/>
      <c r="L641" s="188"/>
      <c r="M641" s="198"/>
    </row>
    <row r="642" spans="1:13" ht="23.25" customHeight="1">
      <c r="A642" s="184"/>
      <c r="B642" s="185"/>
      <c r="C642" s="185"/>
      <c r="D642" s="190"/>
      <c r="E642" s="192"/>
      <c r="F642" s="30"/>
      <c r="G642" s="30"/>
      <c r="H642" s="185"/>
      <c r="I642" s="188"/>
      <c r="J642" s="30"/>
      <c r="K642" s="30"/>
      <c r="L642" s="188"/>
      <c r="M642" s="198"/>
    </row>
    <row r="643" spans="1:13" ht="23.25" customHeight="1">
      <c r="A643" s="184"/>
      <c r="B643" s="185" t="s">
        <v>879</v>
      </c>
      <c r="C643" s="185" t="s">
        <v>880</v>
      </c>
      <c r="D643" s="190" t="s">
        <v>232</v>
      </c>
      <c r="E643" s="192">
        <v>1</v>
      </c>
      <c r="F643" s="30">
        <v>152000</v>
      </c>
      <c r="G643" s="30">
        <f t="shared" si="11"/>
        <v>152000</v>
      </c>
      <c r="H643" s="185" t="s">
        <v>233</v>
      </c>
      <c r="I643" s="188"/>
      <c r="J643" s="30"/>
      <c r="K643" s="30"/>
      <c r="L643" s="188"/>
      <c r="M643" s="198"/>
    </row>
    <row r="644" spans="1:13" ht="23.25" customHeight="1">
      <c r="A644" s="184"/>
      <c r="B644" s="185" t="s">
        <v>881</v>
      </c>
      <c r="C644" s="185" t="s">
        <v>751</v>
      </c>
      <c r="D644" s="190" t="s">
        <v>232</v>
      </c>
      <c r="E644" s="192">
        <v>1</v>
      </c>
      <c r="F644" s="30">
        <v>166000</v>
      </c>
      <c r="G644" s="30">
        <f t="shared" si="11"/>
        <v>166000</v>
      </c>
      <c r="H644" s="185" t="s">
        <v>233</v>
      </c>
      <c r="I644" s="188"/>
      <c r="J644" s="30"/>
      <c r="K644" s="30"/>
      <c r="L644" s="188"/>
      <c r="M644" s="198"/>
    </row>
    <row r="645" spans="1:13" ht="23.25" customHeight="1">
      <c r="A645" s="184"/>
      <c r="B645" s="185" t="s">
        <v>882</v>
      </c>
      <c r="C645" s="185" t="s">
        <v>883</v>
      </c>
      <c r="D645" s="190" t="s">
        <v>232</v>
      </c>
      <c r="E645" s="192">
        <v>3</v>
      </c>
      <c r="F645" s="30">
        <v>529000</v>
      </c>
      <c r="G645" s="30">
        <f t="shared" si="11"/>
        <v>1587000</v>
      </c>
      <c r="H645" s="185" t="s">
        <v>233</v>
      </c>
      <c r="I645" s="188"/>
      <c r="J645" s="30"/>
      <c r="K645" s="30"/>
      <c r="L645" s="188"/>
      <c r="M645" s="198"/>
    </row>
    <row r="646" spans="1:13" ht="23.25" customHeight="1">
      <c r="A646" s="184"/>
      <c r="B646" s="185" t="s">
        <v>884</v>
      </c>
      <c r="C646" s="185" t="s">
        <v>885</v>
      </c>
      <c r="D646" s="190" t="s">
        <v>232</v>
      </c>
      <c r="E646" s="192">
        <v>3</v>
      </c>
      <c r="F646" s="30">
        <v>827000</v>
      </c>
      <c r="G646" s="30">
        <f t="shared" si="11"/>
        <v>2481000</v>
      </c>
      <c r="H646" s="185" t="s">
        <v>233</v>
      </c>
      <c r="I646" s="188"/>
      <c r="J646" s="30"/>
      <c r="K646" s="30"/>
      <c r="L646" s="188"/>
      <c r="M646" s="198"/>
    </row>
    <row r="647" spans="1:13" ht="23.25" customHeight="1">
      <c r="A647" s="184"/>
      <c r="B647" s="185" t="s">
        <v>886</v>
      </c>
      <c r="C647" s="185" t="s">
        <v>885</v>
      </c>
      <c r="D647" s="190" t="s">
        <v>232</v>
      </c>
      <c r="E647" s="192">
        <v>3</v>
      </c>
      <c r="F647" s="30">
        <v>827000</v>
      </c>
      <c r="G647" s="30">
        <f t="shared" si="11"/>
        <v>2481000</v>
      </c>
      <c r="H647" s="185" t="s">
        <v>233</v>
      </c>
      <c r="I647" s="188"/>
      <c r="J647" s="30"/>
      <c r="K647" s="30"/>
      <c r="L647" s="188"/>
      <c r="M647" s="198"/>
    </row>
    <row r="648" spans="1:13" ht="23.25" customHeight="1">
      <c r="A648" s="184"/>
      <c r="B648" s="185"/>
      <c r="C648" s="185"/>
      <c r="D648" s="190"/>
      <c r="E648" s="192"/>
      <c r="F648" s="30"/>
      <c r="G648" s="30">
        <f t="shared" si="11"/>
        <v>0</v>
      </c>
      <c r="H648" s="185" t="s">
        <v>256</v>
      </c>
      <c r="I648" s="188"/>
      <c r="J648" s="30"/>
      <c r="K648" s="30"/>
      <c r="L648" s="188"/>
      <c r="M648" s="198"/>
    </row>
    <row r="649" spans="1:13" ht="23.25" customHeight="1">
      <c r="A649" s="184"/>
      <c r="B649" s="185" t="s">
        <v>887</v>
      </c>
      <c r="C649" s="185" t="s">
        <v>888</v>
      </c>
      <c r="D649" s="190" t="s">
        <v>232</v>
      </c>
      <c r="E649" s="192">
        <v>2</v>
      </c>
      <c r="F649" s="30">
        <v>279000</v>
      </c>
      <c r="G649" s="30">
        <f t="shared" si="11"/>
        <v>558000</v>
      </c>
      <c r="H649" s="185" t="s">
        <v>233</v>
      </c>
      <c r="I649" s="188"/>
      <c r="J649" s="30"/>
      <c r="K649" s="30"/>
      <c r="L649" s="188"/>
      <c r="M649" s="198"/>
    </row>
    <row r="650" spans="1:13" ht="23.25" customHeight="1">
      <c r="A650" s="184"/>
      <c r="B650" s="185" t="s">
        <v>889</v>
      </c>
      <c r="C650" s="185" t="s">
        <v>883</v>
      </c>
      <c r="D650" s="190" t="s">
        <v>232</v>
      </c>
      <c r="E650" s="192">
        <v>7</v>
      </c>
      <c r="F650" s="30">
        <v>93000</v>
      </c>
      <c r="G650" s="30">
        <f t="shared" si="11"/>
        <v>651000</v>
      </c>
      <c r="H650" s="185" t="s">
        <v>233</v>
      </c>
      <c r="I650" s="188"/>
      <c r="J650" s="30"/>
      <c r="K650" s="30"/>
      <c r="L650" s="188"/>
      <c r="M650" s="198"/>
    </row>
    <row r="651" spans="1:13" ht="23.25" customHeight="1">
      <c r="A651" s="184"/>
      <c r="B651" s="185" t="s">
        <v>890</v>
      </c>
      <c r="C651" s="185" t="s">
        <v>891</v>
      </c>
      <c r="D651" s="190" t="s">
        <v>232</v>
      </c>
      <c r="E651" s="192">
        <v>1</v>
      </c>
      <c r="F651" s="30">
        <v>344000</v>
      </c>
      <c r="G651" s="30">
        <f t="shared" si="11"/>
        <v>344000</v>
      </c>
      <c r="H651" s="185" t="s">
        <v>233</v>
      </c>
      <c r="I651" s="188"/>
      <c r="J651" s="30"/>
      <c r="K651" s="30"/>
      <c r="L651" s="188"/>
      <c r="M651" s="198"/>
    </row>
    <row r="652" spans="1:13" ht="23.25" customHeight="1">
      <c r="A652" s="184"/>
      <c r="B652" s="185" t="s">
        <v>892</v>
      </c>
      <c r="C652" s="185" t="s">
        <v>893</v>
      </c>
      <c r="D652" s="190" t="s">
        <v>232</v>
      </c>
      <c r="E652" s="192">
        <v>2</v>
      </c>
      <c r="F652" s="30">
        <v>1120000</v>
      </c>
      <c r="G652" s="30">
        <f t="shared" si="11"/>
        <v>2240000</v>
      </c>
      <c r="H652" s="185" t="s">
        <v>233</v>
      </c>
      <c r="I652" s="188"/>
      <c r="J652" s="30"/>
      <c r="K652" s="30"/>
      <c r="L652" s="188"/>
      <c r="M652" s="198"/>
    </row>
    <row r="653" spans="1:13" ht="23.25" customHeight="1">
      <c r="A653" s="184"/>
      <c r="B653" s="185"/>
      <c r="C653" s="185"/>
      <c r="D653" s="190"/>
      <c r="E653" s="192"/>
      <c r="F653" s="30"/>
      <c r="G653" s="30">
        <f t="shared" si="11"/>
        <v>0</v>
      </c>
      <c r="H653" s="185" t="s">
        <v>256</v>
      </c>
      <c r="I653" s="188"/>
      <c r="J653" s="30"/>
      <c r="K653" s="30"/>
      <c r="L653" s="188"/>
      <c r="M653" s="198"/>
    </row>
    <row r="654" spans="1:13" ht="23.25" customHeight="1">
      <c r="A654" s="184"/>
      <c r="B654" s="185" t="s">
        <v>877</v>
      </c>
      <c r="C654" s="185">
        <v>0</v>
      </c>
      <c r="D654" s="190" t="s">
        <v>43</v>
      </c>
      <c r="E654" s="199">
        <v>1</v>
      </c>
      <c r="F654" s="30">
        <v>3830000</v>
      </c>
      <c r="G654" s="30">
        <f t="shared" si="11"/>
        <v>3830000</v>
      </c>
      <c r="H654" s="185" t="s">
        <v>233</v>
      </c>
      <c r="I654" s="188"/>
      <c r="J654" s="30"/>
      <c r="K654" s="30"/>
      <c r="L654" s="188"/>
      <c r="M654" s="198"/>
    </row>
    <row r="655" spans="1:13" ht="23.25" customHeight="1">
      <c r="A655" s="184"/>
      <c r="B655" s="185" t="s">
        <v>780</v>
      </c>
      <c r="C655" s="185">
        <v>0</v>
      </c>
      <c r="D655" s="190" t="s">
        <v>43</v>
      </c>
      <c r="E655" s="199">
        <v>1</v>
      </c>
      <c r="F655" s="30">
        <v>742000</v>
      </c>
      <c r="G655" s="30">
        <f t="shared" si="11"/>
        <v>742000</v>
      </c>
      <c r="H655" s="185" t="s">
        <v>233</v>
      </c>
      <c r="I655" s="188"/>
      <c r="J655" s="30"/>
      <c r="K655" s="30"/>
      <c r="L655" s="188"/>
      <c r="M655" s="198"/>
    </row>
    <row r="656" spans="1:13" ht="23.25" customHeight="1">
      <c r="A656" s="184"/>
      <c r="B656" s="185"/>
      <c r="C656" s="185"/>
      <c r="D656" s="190"/>
      <c r="E656" s="192"/>
      <c r="F656" s="30"/>
      <c r="G656" s="30">
        <f t="shared" si="11"/>
        <v>0</v>
      </c>
      <c r="H656" s="185"/>
      <c r="I656" s="188"/>
      <c r="J656" s="30"/>
      <c r="K656" s="30"/>
      <c r="L656" s="188"/>
      <c r="M656" s="198"/>
    </row>
    <row r="657" spans="1:16" ht="23.25" customHeight="1">
      <c r="A657" s="184"/>
      <c r="B657" s="185"/>
      <c r="C657" s="185"/>
      <c r="D657" s="190"/>
      <c r="E657" s="192"/>
      <c r="F657" s="30"/>
      <c r="G657" s="30">
        <f t="shared" si="11"/>
        <v>0</v>
      </c>
      <c r="H657" s="185" t="s">
        <v>256</v>
      </c>
      <c r="I657" s="188"/>
      <c r="J657" s="30"/>
      <c r="K657" s="30"/>
      <c r="L657" s="188"/>
      <c r="M657" s="198"/>
    </row>
    <row r="658" spans="1:16" ht="23.25" customHeight="1">
      <c r="A658" s="184"/>
      <c r="B658" s="185"/>
      <c r="C658" s="185"/>
      <c r="D658" s="190"/>
      <c r="E658" s="192"/>
      <c r="F658" s="30"/>
      <c r="G658" s="30">
        <f t="shared" si="11"/>
        <v>0</v>
      </c>
      <c r="H658" s="185" t="s">
        <v>256</v>
      </c>
      <c r="I658" s="188"/>
      <c r="J658" s="30"/>
      <c r="K658" s="30"/>
      <c r="L658" s="188"/>
      <c r="M658" s="198"/>
    </row>
    <row r="659" spans="1:16" ht="23.25" customHeight="1">
      <c r="A659" s="184"/>
      <c r="B659" s="185"/>
      <c r="C659" s="185"/>
      <c r="D659" s="190"/>
      <c r="E659" s="192"/>
      <c r="F659" s="30"/>
      <c r="G659" s="30">
        <f t="shared" si="11"/>
        <v>0</v>
      </c>
      <c r="H659" s="185" t="s">
        <v>256</v>
      </c>
      <c r="I659" s="188"/>
      <c r="J659" s="30"/>
      <c r="K659" s="30"/>
      <c r="L659" s="188"/>
      <c r="M659" s="198"/>
    </row>
    <row r="660" spans="1:16" ht="23.25" customHeight="1">
      <c r="A660" s="184"/>
      <c r="B660" s="185"/>
      <c r="C660" s="185"/>
      <c r="D660" s="190"/>
      <c r="E660" s="192"/>
      <c r="F660" s="30"/>
      <c r="G660" s="30">
        <f t="shared" si="11"/>
        <v>0</v>
      </c>
      <c r="H660" s="185" t="s">
        <v>256</v>
      </c>
      <c r="I660" s="188"/>
      <c r="J660" s="30"/>
      <c r="K660" s="30"/>
      <c r="L660" s="188"/>
      <c r="M660" s="198"/>
    </row>
    <row r="661" spans="1:16" ht="23.25" customHeight="1">
      <c r="A661" s="184"/>
      <c r="B661" s="185" t="s">
        <v>894</v>
      </c>
      <c r="C661" s="185"/>
      <c r="D661" s="190"/>
      <c r="E661" s="192"/>
      <c r="F661" s="30"/>
      <c r="G661" s="30">
        <f>SUM(G643:G660)</f>
        <v>15232000</v>
      </c>
      <c r="H661" s="185" t="s">
        <v>256</v>
      </c>
      <c r="I661" s="188"/>
      <c r="J661" s="30"/>
      <c r="K661" s="30"/>
      <c r="L661" s="188"/>
      <c r="M661" s="198"/>
      <c r="P661" s="2">
        <f>G661</f>
        <v>15232000</v>
      </c>
    </row>
    <row r="662" spans="1:16" ht="23.25" customHeight="1">
      <c r="A662" s="184"/>
      <c r="B662" s="185"/>
      <c r="C662" s="185"/>
      <c r="D662" s="190"/>
      <c r="E662" s="192"/>
      <c r="F662" s="30"/>
      <c r="G662" s="30"/>
      <c r="H662" s="185" t="s">
        <v>256</v>
      </c>
      <c r="I662" s="188"/>
      <c r="J662" s="30"/>
      <c r="K662" s="30"/>
      <c r="L662" s="188"/>
      <c r="M662" s="198"/>
    </row>
    <row r="663" spans="1:16" ht="23.25" customHeight="1">
      <c r="A663" s="184" t="s">
        <v>785</v>
      </c>
      <c r="B663" s="185" t="s">
        <v>786</v>
      </c>
      <c r="C663" s="185"/>
      <c r="D663" s="190"/>
      <c r="E663" s="192"/>
      <c r="F663" s="30"/>
      <c r="G663" s="30"/>
      <c r="H663" s="185" t="s">
        <v>256</v>
      </c>
      <c r="I663" s="188"/>
      <c r="J663" s="30"/>
      <c r="K663" s="30"/>
      <c r="L663" s="188"/>
      <c r="M663" s="198"/>
    </row>
    <row r="664" spans="1:16" ht="23.25" customHeight="1">
      <c r="A664" s="184"/>
      <c r="B664" s="185"/>
      <c r="C664" s="185"/>
      <c r="D664" s="190"/>
      <c r="E664" s="192"/>
      <c r="F664" s="30"/>
      <c r="G664" s="30"/>
      <c r="H664" s="185"/>
      <c r="I664" s="188"/>
      <c r="J664" s="30"/>
      <c r="K664" s="30"/>
      <c r="L664" s="188"/>
      <c r="M664" s="198"/>
    </row>
    <row r="665" spans="1:16" ht="23.25" customHeight="1">
      <c r="A665" s="184"/>
      <c r="B665" s="185" t="s">
        <v>895</v>
      </c>
      <c r="C665" s="185" t="s">
        <v>751</v>
      </c>
      <c r="D665" s="190" t="s">
        <v>232</v>
      </c>
      <c r="E665" s="192">
        <v>12</v>
      </c>
      <c r="F665" s="30">
        <v>168000</v>
      </c>
      <c r="G665" s="30">
        <f t="shared" si="11"/>
        <v>2016000</v>
      </c>
      <c r="H665" s="185" t="s">
        <v>233</v>
      </c>
      <c r="I665" s="188"/>
      <c r="J665" s="30"/>
      <c r="K665" s="30"/>
      <c r="L665" s="188"/>
      <c r="M665" s="198"/>
    </row>
    <row r="666" spans="1:16" ht="23.25" customHeight="1">
      <c r="A666" s="184"/>
      <c r="B666" s="185" t="s">
        <v>896</v>
      </c>
      <c r="C666" s="185" t="s">
        <v>806</v>
      </c>
      <c r="D666" s="190" t="s">
        <v>232</v>
      </c>
      <c r="E666" s="192">
        <v>1</v>
      </c>
      <c r="F666" s="30">
        <v>384000</v>
      </c>
      <c r="G666" s="30">
        <f t="shared" si="11"/>
        <v>384000</v>
      </c>
      <c r="H666" s="185" t="s">
        <v>233</v>
      </c>
      <c r="I666" s="188"/>
      <c r="J666" s="30"/>
      <c r="K666" s="30"/>
      <c r="L666" s="188"/>
      <c r="M666" s="198"/>
    </row>
    <row r="667" spans="1:16" ht="23.25" customHeight="1">
      <c r="A667" s="184"/>
      <c r="B667" s="185" t="s">
        <v>897</v>
      </c>
      <c r="C667" s="185" t="s">
        <v>883</v>
      </c>
      <c r="D667" s="190" t="s">
        <v>232</v>
      </c>
      <c r="E667" s="192">
        <v>2</v>
      </c>
      <c r="F667" s="30">
        <v>446000</v>
      </c>
      <c r="G667" s="30">
        <f t="shared" ref="G667:G682" si="13">ROUND(E667*F667,0)</f>
        <v>892000</v>
      </c>
      <c r="H667" s="185" t="s">
        <v>233</v>
      </c>
      <c r="I667" s="188"/>
      <c r="J667" s="30"/>
      <c r="K667" s="30"/>
      <c r="L667" s="188"/>
      <c r="M667" s="198"/>
    </row>
    <row r="668" spans="1:16" ht="23.25" customHeight="1">
      <c r="A668" s="184"/>
      <c r="B668" s="185" t="s">
        <v>898</v>
      </c>
      <c r="C668" s="185" t="s">
        <v>749</v>
      </c>
      <c r="D668" s="190" t="s">
        <v>232</v>
      </c>
      <c r="E668" s="192">
        <v>2</v>
      </c>
      <c r="F668" s="30">
        <v>247000</v>
      </c>
      <c r="G668" s="30">
        <f t="shared" si="13"/>
        <v>494000</v>
      </c>
      <c r="H668" s="185" t="s">
        <v>233</v>
      </c>
      <c r="I668" s="188"/>
      <c r="J668" s="30"/>
      <c r="K668" s="30"/>
      <c r="L668" s="188"/>
      <c r="M668" s="198"/>
    </row>
    <row r="669" spans="1:16" ht="23.25" customHeight="1">
      <c r="A669" s="184"/>
      <c r="B669" s="185"/>
      <c r="C669" s="185"/>
      <c r="D669" s="190"/>
      <c r="E669" s="192"/>
      <c r="F669" s="30"/>
      <c r="G669" s="30">
        <f t="shared" si="13"/>
        <v>0</v>
      </c>
      <c r="H669" s="185" t="s">
        <v>256</v>
      </c>
      <c r="I669" s="188"/>
      <c r="J669" s="30"/>
      <c r="K669" s="30"/>
      <c r="L669" s="188"/>
      <c r="M669" s="198"/>
    </row>
    <row r="670" spans="1:16" ht="23.25" customHeight="1">
      <c r="A670" s="184"/>
      <c r="B670" s="185" t="s">
        <v>877</v>
      </c>
      <c r="C670" s="185">
        <v>0</v>
      </c>
      <c r="D670" s="190" t="s">
        <v>43</v>
      </c>
      <c r="E670" s="199">
        <v>1</v>
      </c>
      <c r="F670" s="30">
        <v>583000</v>
      </c>
      <c r="G670" s="30">
        <f t="shared" si="13"/>
        <v>583000</v>
      </c>
      <c r="H670" s="185" t="s">
        <v>233</v>
      </c>
      <c r="I670" s="188"/>
      <c r="J670" s="30"/>
      <c r="K670" s="30"/>
      <c r="L670" s="188"/>
      <c r="M670" s="198"/>
    </row>
    <row r="671" spans="1:16" ht="23.25" customHeight="1">
      <c r="A671" s="184"/>
      <c r="B671" s="185" t="s">
        <v>780</v>
      </c>
      <c r="C671" s="185">
        <v>0</v>
      </c>
      <c r="D671" s="190" t="s">
        <v>43</v>
      </c>
      <c r="E671" s="199">
        <v>1</v>
      </c>
      <c r="F671" s="30">
        <v>354000</v>
      </c>
      <c r="G671" s="30">
        <f t="shared" si="13"/>
        <v>354000</v>
      </c>
      <c r="H671" s="185" t="s">
        <v>233</v>
      </c>
      <c r="I671" s="188"/>
      <c r="J671" s="30"/>
      <c r="K671" s="30"/>
      <c r="L671" s="188"/>
      <c r="M671" s="198"/>
    </row>
    <row r="672" spans="1:16" ht="23.25" customHeight="1">
      <c r="A672" s="184"/>
      <c r="B672" s="185"/>
      <c r="C672" s="185"/>
      <c r="D672" s="190"/>
      <c r="E672" s="192"/>
      <c r="F672" s="30"/>
      <c r="G672" s="30">
        <f t="shared" si="13"/>
        <v>0</v>
      </c>
      <c r="H672" s="185" t="s">
        <v>256</v>
      </c>
      <c r="I672" s="188"/>
      <c r="J672" s="30"/>
      <c r="K672" s="30"/>
      <c r="L672" s="188"/>
      <c r="M672" s="198"/>
    </row>
    <row r="673" spans="1:16" ht="23.25" customHeight="1">
      <c r="A673" s="184"/>
      <c r="B673" s="185"/>
      <c r="C673" s="185"/>
      <c r="D673" s="190"/>
      <c r="E673" s="192"/>
      <c r="F673" s="30"/>
      <c r="G673" s="30">
        <f t="shared" si="13"/>
        <v>0</v>
      </c>
      <c r="H673" s="185" t="s">
        <v>256</v>
      </c>
      <c r="I673" s="188"/>
      <c r="J673" s="30"/>
      <c r="K673" s="30"/>
      <c r="L673" s="188"/>
      <c r="M673" s="198"/>
    </row>
    <row r="674" spans="1:16" ht="23.25" customHeight="1">
      <c r="A674" s="184"/>
      <c r="B674" s="185"/>
      <c r="C674" s="185"/>
      <c r="D674" s="190"/>
      <c r="E674" s="192"/>
      <c r="F674" s="30"/>
      <c r="G674" s="30">
        <f t="shared" si="13"/>
        <v>0</v>
      </c>
      <c r="H674" s="185" t="s">
        <v>256</v>
      </c>
      <c r="I674" s="188"/>
      <c r="J674" s="30"/>
      <c r="K674" s="30"/>
      <c r="L674" s="188"/>
      <c r="M674" s="198"/>
    </row>
    <row r="675" spans="1:16" ht="23.25" customHeight="1">
      <c r="A675" s="184"/>
      <c r="B675" s="185"/>
      <c r="C675" s="185"/>
      <c r="D675" s="190"/>
      <c r="E675" s="192"/>
      <c r="F675" s="30"/>
      <c r="G675" s="30">
        <f t="shared" si="13"/>
        <v>0</v>
      </c>
      <c r="H675" s="185" t="s">
        <v>256</v>
      </c>
      <c r="I675" s="188"/>
      <c r="J675" s="30"/>
      <c r="K675" s="30"/>
      <c r="L675" s="188"/>
      <c r="M675" s="198"/>
    </row>
    <row r="676" spans="1:16" ht="23.25" customHeight="1">
      <c r="A676" s="184"/>
      <c r="B676" s="185"/>
      <c r="C676" s="185"/>
      <c r="D676" s="190"/>
      <c r="E676" s="192"/>
      <c r="F676" s="30"/>
      <c r="G676" s="30">
        <f t="shared" si="13"/>
        <v>0</v>
      </c>
      <c r="H676" s="185" t="s">
        <v>256</v>
      </c>
      <c r="I676" s="188"/>
      <c r="J676" s="30"/>
      <c r="K676" s="30"/>
      <c r="L676" s="188"/>
      <c r="M676" s="198"/>
    </row>
    <row r="677" spans="1:16" ht="23.25" customHeight="1">
      <c r="A677" s="184"/>
      <c r="B677" s="185"/>
      <c r="C677" s="185"/>
      <c r="D677" s="190"/>
      <c r="E677" s="192"/>
      <c r="F677" s="30"/>
      <c r="G677" s="30">
        <f t="shared" si="13"/>
        <v>0</v>
      </c>
      <c r="H677" s="185" t="s">
        <v>256</v>
      </c>
      <c r="I677" s="188"/>
      <c r="J677" s="30"/>
      <c r="K677" s="30"/>
      <c r="L677" s="188"/>
      <c r="M677" s="198"/>
    </row>
    <row r="678" spans="1:16" ht="23.25" customHeight="1">
      <c r="A678" s="184"/>
      <c r="B678" s="185"/>
      <c r="C678" s="185"/>
      <c r="D678" s="190"/>
      <c r="E678" s="192"/>
      <c r="F678" s="30"/>
      <c r="G678" s="30">
        <f t="shared" si="13"/>
        <v>0</v>
      </c>
      <c r="H678" s="185" t="s">
        <v>256</v>
      </c>
      <c r="I678" s="188"/>
      <c r="J678" s="30"/>
      <c r="K678" s="30"/>
      <c r="L678" s="188"/>
      <c r="M678" s="198"/>
    </row>
    <row r="679" spans="1:16" ht="23.25" customHeight="1">
      <c r="A679" s="184"/>
      <c r="B679" s="185"/>
      <c r="C679" s="185"/>
      <c r="D679" s="190"/>
      <c r="E679" s="192"/>
      <c r="F679" s="30"/>
      <c r="G679" s="30">
        <f t="shared" si="13"/>
        <v>0</v>
      </c>
      <c r="H679" s="185" t="s">
        <v>256</v>
      </c>
      <c r="I679" s="188"/>
      <c r="J679" s="30"/>
      <c r="K679" s="30"/>
      <c r="L679" s="188"/>
      <c r="M679" s="198"/>
    </row>
    <row r="680" spans="1:16" ht="23.25" customHeight="1">
      <c r="A680" s="184"/>
      <c r="B680" s="185"/>
      <c r="C680" s="185"/>
      <c r="D680" s="190"/>
      <c r="E680" s="192"/>
      <c r="F680" s="30"/>
      <c r="G680" s="30">
        <f t="shared" si="13"/>
        <v>0</v>
      </c>
      <c r="H680" s="185" t="s">
        <v>256</v>
      </c>
      <c r="I680" s="188"/>
      <c r="J680" s="30"/>
      <c r="K680" s="30"/>
      <c r="L680" s="188"/>
      <c r="M680" s="198"/>
    </row>
    <row r="681" spans="1:16" ht="23.25" customHeight="1">
      <c r="A681" s="184"/>
      <c r="B681" s="185"/>
      <c r="C681" s="185"/>
      <c r="D681" s="190"/>
      <c r="E681" s="192"/>
      <c r="F681" s="30"/>
      <c r="G681" s="30">
        <f t="shared" si="13"/>
        <v>0</v>
      </c>
      <c r="H681" s="185" t="s">
        <v>256</v>
      </c>
      <c r="I681" s="188"/>
      <c r="J681" s="30"/>
      <c r="K681" s="30"/>
      <c r="L681" s="188"/>
      <c r="M681" s="198"/>
    </row>
    <row r="682" spans="1:16" ht="23.25" customHeight="1">
      <c r="A682" s="184"/>
      <c r="B682" s="185"/>
      <c r="C682" s="185"/>
      <c r="D682" s="190"/>
      <c r="E682" s="192"/>
      <c r="F682" s="30"/>
      <c r="G682" s="30">
        <f t="shared" si="13"/>
        <v>0</v>
      </c>
      <c r="H682" s="185" t="s">
        <v>256</v>
      </c>
      <c r="I682" s="188"/>
      <c r="J682" s="30"/>
      <c r="K682" s="30"/>
      <c r="L682" s="188"/>
      <c r="M682" s="198"/>
    </row>
    <row r="683" spans="1:16" ht="23.25" customHeight="1">
      <c r="A683" s="184"/>
      <c r="B683" s="185" t="s">
        <v>899</v>
      </c>
      <c r="C683" s="185"/>
      <c r="D683" s="190"/>
      <c r="E683" s="192"/>
      <c r="F683" s="30"/>
      <c r="G683" s="30">
        <f>SUM(G665:G682)</f>
        <v>4723000</v>
      </c>
      <c r="H683" s="185" t="s">
        <v>256</v>
      </c>
      <c r="I683" s="188"/>
      <c r="J683" s="30"/>
      <c r="K683" s="30"/>
      <c r="L683" s="188"/>
      <c r="M683" s="198"/>
      <c r="P683" s="2">
        <f>G683</f>
        <v>4723000</v>
      </c>
    </row>
    <row r="684" spans="1:16" ht="23.25" customHeight="1">
      <c r="A684" s="184"/>
      <c r="B684" s="185"/>
      <c r="C684" s="185"/>
      <c r="D684" s="190"/>
      <c r="E684" s="192"/>
      <c r="F684" s="30" t="s">
        <v>256</v>
      </c>
      <c r="G684" s="30"/>
      <c r="H684" s="185" t="s">
        <v>256</v>
      </c>
      <c r="I684" s="188"/>
      <c r="J684" s="30"/>
      <c r="K684" s="30"/>
      <c r="L684" s="188"/>
      <c r="M684" s="198"/>
    </row>
    <row r="685" spans="1:16" ht="23.25" customHeight="1">
      <c r="A685" s="184" t="s">
        <v>787</v>
      </c>
      <c r="B685" s="185" t="s">
        <v>788</v>
      </c>
      <c r="C685" s="185"/>
      <c r="D685" s="190"/>
      <c r="E685" s="192"/>
      <c r="F685" s="30">
        <v>0</v>
      </c>
      <c r="G685" s="30"/>
      <c r="H685" s="185" t="s">
        <v>256</v>
      </c>
      <c r="I685" s="188"/>
      <c r="J685" s="30"/>
      <c r="K685" s="30"/>
      <c r="L685" s="188"/>
      <c r="M685" s="198"/>
    </row>
    <row r="686" spans="1:16" ht="23.25" customHeight="1">
      <c r="A686" s="184"/>
      <c r="B686" s="185"/>
      <c r="C686" s="185"/>
      <c r="D686" s="190"/>
      <c r="E686" s="192"/>
      <c r="F686" s="30"/>
      <c r="G686" s="30"/>
      <c r="H686" s="185"/>
      <c r="I686" s="188"/>
      <c r="J686" s="30"/>
      <c r="K686" s="30"/>
      <c r="L686" s="188"/>
      <c r="M686" s="198"/>
    </row>
    <row r="687" spans="1:16" ht="23.25" customHeight="1">
      <c r="A687" s="184"/>
      <c r="B687" s="185" t="s">
        <v>900</v>
      </c>
      <c r="C687" s="185" t="s">
        <v>901</v>
      </c>
      <c r="D687" s="190" t="s">
        <v>232</v>
      </c>
      <c r="E687" s="192">
        <v>3</v>
      </c>
      <c r="F687" s="30">
        <v>2180000</v>
      </c>
      <c r="G687" s="30">
        <f t="shared" ref="G687:G754" si="14">ROUND(E687*F687,0)</f>
        <v>6540000</v>
      </c>
      <c r="H687" s="185" t="s">
        <v>233</v>
      </c>
      <c r="I687" s="188"/>
      <c r="J687" s="30"/>
      <c r="K687" s="30"/>
      <c r="L687" s="188"/>
      <c r="M687" s="198"/>
    </row>
    <row r="688" spans="1:16" ht="23.25" customHeight="1">
      <c r="A688" s="184"/>
      <c r="B688" s="185" t="s">
        <v>902</v>
      </c>
      <c r="C688" s="185" t="s">
        <v>903</v>
      </c>
      <c r="D688" s="190" t="s">
        <v>232</v>
      </c>
      <c r="E688" s="192">
        <v>1</v>
      </c>
      <c r="F688" s="30">
        <v>5420000</v>
      </c>
      <c r="G688" s="30">
        <f t="shared" si="14"/>
        <v>5420000</v>
      </c>
      <c r="H688" s="185" t="s">
        <v>233</v>
      </c>
      <c r="I688" s="188"/>
      <c r="J688" s="30"/>
      <c r="K688" s="30"/>
      <c r="L688" s="188"/>
      <c r="M688" s="198"/>
    </row>
    <row r="689" spans="1:13" ht="23.25" customHeight="1">
      <c r="A689" s="184"/>
      <c r="B689" s="185" t="s">
        <v>904</v>
      </c>
      <c r="C689" s="185" t="s">
        <v>905</v>
      </c>
      <c r="D689" s="190" t="s">
        <v>232</v>
      </c>
      <c r="E689" s="192">
        <v>2</v>
      </c>
      <c r="F689" s="30">
        <v>2400000</v>
      </c>
      <c r="G689" s="30">
        <f t="shared" si="14"/>
        <v>4800000</v>
      </c>
      <c r="H689" s="185" t="s">
        <v>233</v>
      </c>
      <c r="I689" s="188"/>
      <c r="J689" s="30"/>
      <c r="K689" s="30"/>
      <c r="L689" s="188"/>
      <c r="M689" s="198"/>
    </row>
    <row r="690" spans="1:13" ht="23.25" customHeight="1">
      <c r="A690" s="184"/>
      <c r="B690" s="185"/>
      <c r="C690" s="185"/>
      <c r="D690" s="190"/>
      <c r="E690" s="192"/>
      <c r="F690" s="30"/>
      <c r="G690" s="30">
        <f t="shared" si="14"/>
        <v>0</v>
      </c>
      <c r="H690" s="185" t="s">
        <v>256</v>
      </c>
      <c r="I690" s="188"/>
      <c r="J690" s="30"/>
      <c r="K690" s="30"/>
      <c r="L690" s="188"/>
      <c r="M690" s="198"/>
    </row>
    <row r="691" spans="1:13" ht="23.25" customHeight="1">
      <c r="A691" s="184"/>
      <c r="B691" s="185" t="s">
        <v>877</v>
      </c>
      <c r="C691" s="185">
        <v>0</v>
      </c>
      <c r="D691" s="190" t="s">
        <v>43</v>
      </c>
      <c r="E691" s="199">
        <v>1</v>
      </c>
      <c r="F691" s="30">
        <v>3720000</v>
      </c>
      <c r="G691" s="30">
        <f t="shared" si="14"/>
        <v>3720000</v>
      </c>
      <c r="H691" s="185" t="s">
        <v>233</v>
      </c>
      <c r="I691" s="188"/>
      <c r="J691" s="30"/>
      <c r="K691" s="30"/>
      <c r="L691" s="188"/>
      <c r="M691" s="198"/>
    </row>
    <row r="692" spans="1:13" ht="23.25" customHeight="1">
      <c r="A692" s="184"/>
      <c r="B692" s="185" t="s">
        <v>780</v>
      </c>
      <c r="C692" s="185">
        <v>0</v>
      </c>
      <c r="D692" s="190" t="s">
        <v>43</v>
      </c>
      <c r="E692" s="199">
        <v>1</v>
      </c>
      <c r="F692" s="30">
        <v>1880000</v>
      </c>
      <c r="G692" s="30">
        <f t="shared" si="14"/>
        <v>1880000</v>
      </c>
      <c r="H692" s="185" t="s">
        <v>233</v>
      </c>
      <c r="I692" s="188"/>
      <c r="J692" s="30"/>
      <c r="K692" s="30"/>
      <c r="L692" s="188"/>
      <c r="M692" s="198"/>
    </row>
    <row r="693" spans="1:13" ht="23.25" customHeight="1">
      <c r="A693" s="184"/>
      <c r="B693" s="185"/>
      <c r="C693" s="185"/>
      <c r="D693" s="190"/>
      <c r="E693" s="192"/>
      <c r="F693" s="30"/>
      <c r="G693" s="30">
        <f t="shared" si="14"/>
        <v>0</v>
      </c>
      <c r="H693" s="185" t="s">
        <v>256</v>
      </c>
      <c r="I693" s="188"/>
      <c r="J693" s="30"/>
      <c r="K693" s="30"/>
      <c r="L693" s="188"/>
      <c r="M693" s="198"/>
    </row>
    <row r="694" spans="1:13" ht="23.25" customHeight="1">
      <c r="A694" s="184"/>
      <c r="B694" s="185"/>
      <c r="C694" s="185"/>
      <c r="D694" s="190"/>
      <c r="E694" s="192"/>
      <c r="F694" s="30"/>
      <c r="G694" s="30">
        <f t="shared" si="14"/>
        <v>0</v>
      </c>
      <c r="H694" s="185" t="s">
        <v>256</v>
      </c>
      <c r="I694" s="188"/>
      <c r="J694" s="30"/>
      <c r="K694" s="30"/>
      <c r="L694" s="188"/>
      <c r="M694" s="198"/>
    </row>
    <row r="695" spans="1:13" ht="23.25" customHeight="1">
      <c r="A695" s="184"/>
      <c r="B695" s="185"/>
      <c r="C695" s="185"/>
      <c r="D695" s="190"/>
      <c r="E695" s="192"/>
      <c r="F695" s="30"/>
      <c r="G695" s="30">
        <f t="shared" si="14"/>
        <v>0</v>
      </c>
      <c r="H695" s="185" t="s">
        <v>256</v>
      </c>
      <c r="I695" s="188"/>
      <c r="J695" s="30"/>
      <c r="K695" s="30"/>
      <c r="L695" s="188"/>
      <c r="M695" s="198"/>
    </row>
    <row r="696" spans="1:13" ht="23.25" customHeight="1">
      <c r="A696" s="184"/>
      <c r="B696" s="185"/>
      <c r="C696" s="185"/>
      <c r="D696" s="190"/>
      <c r="E696" s="192"/>
      <c r="F696" s="30"/>
      <c r="G696" s="30">
        <f t="shared" si="14"/>
        <v>0</v>
      </c>
      <c r="H696" s="185" t="s">
        <v>256</v>
      </c>
      <c r="I696" s="188"/>
      <c r="J696" s="30"/>
      <c r="K696" s="30"/>
      <c r="L696" s="188"/>
      <c r="M696" s="198"/>
    </row>
    <row r="697" spans="1:13" ht="23.25" customHeight="1">
      <c r="A697" s="184"/>
      <c r="B697" s="185"/>
      <c r="C697" s="185"/>
      <c r="D697" s="190"/>
      <c r="E697" s="192"/>
      <c r="F697" s="30"/>
      <c r="G697" s="30">
        <f t="shared" si="14"/>
        <v>0</v>
      </c>
      <c r="H697" s="185" t="s">
        <v>256</v>
      </c>
      <c r="I697" s="188"/>
      <c r="J697" s="30"/>
      <c r="K697" s="30"/>
      <c r="L697" s="188"/>
      <c r="M697" s="198"/>
    </row>
    <row r="698" spans="1:13" ht="23.25" customHeight="1">
      <c r="A698" s="184"/>
      <c r="B698" s="185"/>
      <c r="C698" s="185"/>
      <c r="D698" s="190"/>
      <c r="E698" s="192"/>
      <c r="F698" s="30"/>
      <c r="G698" s="30">
        <f t="shared" si="14"/>
        <v>0</v>
      </c>
      <c r="H698" s="185" t="s">
        <v>256</v>
      </c>
      <c r="I698" s="188"/>
      <c r="J698" s="30"/>
      <c r="K698" s="30"/>
      <c r="L698" s="188"/>
      <c r="M698" s="198"/>
    </row>
    <row r="699" spans="1:13" ht="23.25" customHeight="1">
      <c r="A699" s="184"/>
      <c r="B699" s="185"/>
      <c r="C699" s="185"/>
      <c r="D699" s="190"/>
      <c r="E699" s="192"/>
      <c r="F699" s="30"/>
      <c r="G699" s="30">
        <f t="shared" si="14"/>
        <v>0</v>
      </c>
      <c r="H699" s="185" t="s">
        <v>256</v>
      </c>
      <c r="I699" s="188"/>
      <c r="J699" s="30"/>
      <c r="K699" s="30"/>
      <c r="L699" s="188"/>
      <c r="M699" s="198"/>
    </row>
    <row r="700" spans="1:13" ht="23.25" customHeight="1">
      <c r="A700" s="184"/>
      <c r="B700" s="185"/>
      <c r="C700" s="185"/>
      <c r="D700" s="190"/>
      <c r="E700" s="192"/>
      <c r="F700" s="30"/>
      <c r="G700" s="30">
        <f t="shared" si="14"/>
        <v>0</v>
      </c>
      <c r="H700" s="185" t="s">
        <v>256</v>
      </c>
      <c r="I700" s="188"/>
      <c r="J700" s="30"/>
      <c r="K700" s="30"/>
      <c r="L700" s="188"/>
      <c r="M700" s="198"/>
    </row>
    <row r="701" spans="1:13" ht="23.25" customHeight="1">
      <c r="A701" s="184"/>
      <c r="B701" s="185"/>
      <c r="C701" s="185"/>
      <c r="D701" s="190"/>
      <c r="E701" s="192"/>
      <c r="F701" s="30"/>
      <c r="G701" s="30">
        <f t="shared" si="14"/>
        <v>0</v>
      </c>
      <c r="H701" s="185" t="s">
        <v>256</v>
      </c>
      <c r="I701" s="188"/>
      <c r="J701" s="30"/>
      <c r="K701" s="30"/>
      <c r="L701" s="188"/>
      <c r="M701" s="198"/>
    </row>
    <row r="702" spans="1:13" ht="23.25" customHeight="1">
      <c r="A702" s="184"/>
      <c r="B702" s="185"/>
      <c r="C702" s="185"/>
      <c r="D702" s="190"/>
      <c r="E702" s="192"/>
      <c r="F702" s="30"/>
      <c r="G702" s="30">
        <f t="shared" si="14"/>
        <v>0</v>
      </c>
      <c r="H702" s="185" t="s">
        <v>256</v>
      </c>
      <c r="I702" s="188"/>
      <c r="J702" s="30"/>
      <c r="K702" s="30"/>
      <c r="L702" s="188"/>
      <c r="M702" s="198"/>
    </row>
    <row r="703" spans="1:13" ht="23.25" customHeight="1">
      <c r="A703" s="184"/>
      <c r="B703" s="185"/>
      <c r="C703" s="185"/>
      <c r="D703" s="190"/>
      <c r="E703" s="192"/>
      <c r="F703" s="30"/>
      <c r="G703" s="30">
        <f t="shared" si="14"/>
        <v>0</v>
      </c>
      <c r="H703" s="185" t="s">
        <v>256</v>
      </c>
      <c r="I703" s="188"/>
      <c r="J703" s="30"/>
      <c r="K703" s="30"/>
      <c r="L703" s="188"/>
      <c r="M703" s="198"/>
    </row>
    <row r="704" spans="1:13" ht="23.25" customHeight="1">
      <c r="A704" s="184"/>
      <c r="B704" s="185"/>
      <c r="C704" s="185"/>
      <c r="D704" s="190"/>
      <c r="E704" s="192"/>
      <c r="F704" s="30"/>
      <c r="G704" s="30">
        <f t="shared" si="14"/>
        <v>0</v>
      </c>
      <c r="H704" s="185" t="s">
        <v>256</v>
      </c>
      <c r="I704" s="188"/>
      <c r="J704" s="30"/>
      <c r="K704" s="30"/>
      <c r="L704" s="188"/>
      <c r="M704" s="198"/>
    </row>
    <row r="705" spans="1:16" ht="23.25" customHeight="1">
      <c r="A705" s="184"/>
      <c r="B705" s="185" t="s">
        <v>906</v>
      </c>
      <c r="C705" s="185"/>
      <c r="D705" s="190"/>
      <c r="E705" s="192"/>
      <c r="F705" s="30"/>
      <c r="G705" s="30">
        <f>SUM(G687:G704)</f>
        <v>22360000</v>
      </c>
      <c r="H705" s="185" t="s">
        <v>256</v>
      </c>
      <c r="I705" s="188"/>
      <c r="J705" s="30"/>
      <c r="K705" s="30"/>
      <c r="L705" s="188"/>
      <c r="M705" s="198"/>
      <c r="P705" s="2">
        <f>G705</f>
        <v>22360000</v>
      </c>
    </row>
    <row r="706" spans="1:16" ht="23.25" customHeight="1">
      <c r="A706" s="184"/>
      <c r="B706" s="185"/>
      <c r="C706" s="185"/>
      <c r="D706" s="190"/>
      <c r="E706" s="192"/>
      <c r="F706" s="30" t="s">
        <v>256</v>
      </c>
      <c r="G706" s="30"/>
      <c r="H706" s="185" t="s">
        <v>256</v>
      </c>
      <c r="I706" s="188"/>
      <c r="J706" s="30"/>
      <c r="K706" s="30"/>
      <c r="L706" s="188"/>
      <c r="M706" s="198"/>
    </row>
    <row r="707" spans="1:16" ht="23.25" customHeight="1">
      <c r="A707" s="184" t="s">
        <v>907</v>
      </c>
      <c r="B707" s="185" t="s">
        <v>790</v>
      </c>
      <c r="C707" s="185"/>
      <c r="D707" s="190"/>
      <c r="E707" s="192"/>
      <c r="F707" s="30">
        <v>0</v>
      </c>
      <c r="G707" s="30"/>
      <c r="H707" s="185" t="s">
        <v>256</v>
      </c>
      <c r="I707" s="188"/>
      <c r="J707" s="30"/>
      <c r="K707" s="30"/>
      <c r="L707" s="188"/>
      <c r="M707" s="198"/>
    </row>
    <row r="708" spans="1:16" ht="23.25" customHeight="1">
      <c r="A708" s="184"/>
      <c r="B708" s="185"/>
      <c r="C708" s="185"/>
      <c r="D708" s="190"/>
      <c r="E708" s="192"/>
      <c r="F708" s="30"/>
      <c r="G708" s="30"/>
      <c r="H708" s="185"/>
      <c r="I708" s="188"/>
      <c r="J708" s="30"/>
      <c r="K708" s="30"/>
      <c r="L708" s="188"/>
      <c r="M708" s="198"/>
    </row>
    <row r="709" spans="1:16" ht="23.25" customHeight="1">
      <c r="A709" s="184"/>
      <c r="B709" s="185" t="s">
        <v>908</v>
      </c>
      <c r="C709" s="185" t="s">
        <v>909</v>
      </c>
      <c r="D709" s="185" t="s">
        <v>232</v>
      </c>
      <c r="E709" s="192">
        <v>1</v>
      </c>
      <c r="F709" s="30">
        <v>2490000</v>
      </c>
      <c r="G709" s="30">
        <f t="shared" ref="G709:G726" si="15">ROUND(E709*F709,0)</f>
        <v>2490000</v>
      </c>
      <c r="H709" s="185" t="s">
        <v>233</v>
      </c>
      <c r="I709" s="188"/>
      <c r="J709" s="30"/>
      <c r="K709" s="30"/>
      <c r="L709" s="188"/>
      <c r="M709" s="198"/>
    </row>
    <row r="710" spans="1:16" ht="23.25" customHeight="1">
      <c r="A710" s="184"/>
      <c r="B710" s="185"/>
      <c r="C710" s="185"/>
      <c r="D710" s="190"/>
      <c r="E710" s="192"/>
      <c r="F710" s="30"/>
      <c r="G710" s="30"/>
      <c r="H710" s="185"/>
      <c r="I710" s="188"/>
      <c r="J710" s="30"/>
      <c r="K710" s="30"/>
      <c r="L710" s="188"/>
      <c r="M710" s="198"/>
    </row>
    <row r="711" spans="1:16" ht="23.25" customHeight="1">
      <c r="A711" s="184"/>
      <c r="B711" s="185" t="s">
        <v>877</v>
      </c>
      <c r="C711" s="185">
        <v>0</v>
      </c>
      <c r="D711" s="190" t="s">
        <v>43</v>
      </c>
      <c r="E711" s="199">
        <v>1</v>
      </c>
      <c r="F711" s="30">
        <v>570000</v>
      </c>
      <c r="G711" s="30">
        <f t="shared" ref="G711:G712" si="16">ROUND(E711*F711,0)</f>
        <v>570000</v>
      </c>
      <c r="H711" s="185" t="s">
        <v>233</v>
      </c>
      <c r="I711" s="188"/>
      <c r="J711" s="30"/>
      <c r="K711" s="30"/>
      <c r="L711" s="188"/>
      <c r="M711" s="198"/>
    </row>
    <row r="712" spans="1:16" ht="23.25" customHeight="1">
      <c r="A712" s="184"/>
      <c r="B712" s="185" t="s">
        <v>780</v>
      </c>
      <c r="C712" s="185">
        <v>0</v>
      </c>
      <c r="D712" s="190" t="s">
        <v>43</v>
      </c>
      <c r="E712" s="199">
        <v>1</v>
      </c>
      <c r="F712" s="30">
        <v>164000</v>
      </c>
      <c r="G712" s="30">
        <f t="shared" si="16"/>
        <v>164000</v>
      </c>
      <c r="H712" s="185" t="s">
        <v>233</v>
      </c>
      <c r="I712" s="188"/>
      <c r="J712" s="30"/>
      <c r="K712" s="30"/>
      <c r="L712" s="188"/>
      <c r="M712" s="198"/>
    </row>
    <row r="713" spans="1:16" ht="23.25" customHeight="1">
      <c r="A713" s="184"/>
      <c r="B713" s="185"/>
      <c r="C713" s="185"/>
      <c r="D713" s="190"/>
      <c r="E713" s="192"/>
      <c r="F713" s="30"/>
      <c r="G713" s="30"/>
      <c r="H713" s="185"/>
      <c r="I713" s="188"/>
      <c r="J713" s="30"/>
      <c r="K713" s="30"/>
      <c r="L713" s="188"/>
      <c r="M713" s="198"/>
    </row>
    <row r="714" spans="1:16" ht="23.25" customHeight="1">
      <c r="A714" s="184"/>
      <c r="B714" s="185"/>
      <c r="C714" s="185"/>
      <c r="D714" s="190"/>
      <c r="E714" s="192"/>
      <c r="F714" s="30"/>
      <c r="G714" s="30"/>
      <c r="H714" s="185"/>
      <c r="I714" s="188"/>
      <c r="J714" s="30"/>
      <c r="K714" s="30"/>
      <c r="L714" s="188"/>
      <c r="M714" s="198"/>
    </row>
    <row r="715" spans="1:16" ht="23.25" customHeight="1">
      <c r="A715" s="184"/>
      <c r="B715" s="185"/>
      <c r="C715" s="185"/>
      <c r="D715" s="190"/>
      <c r="E715" s="192"/>
      <c r="F715" s="30"/>
      <c r="G715" s="30"/>
      <c r="H715" s="185"/>
      <c r="I715" s="188"/>
      <c r="J715" s="30"/>
      <c r="K715" s="30"/>
      <c r="L715" s="188"/>
      <c r="M715" s="198"/>
    </row>
    <row r="716" spans="1:16" ht="23.25" customHeight="1">
      <c r="A716" s="184"/>
      <c r="B716" s="185"/>
      <c r="C716" s="185"/>
      <c r="D716" s="190"/>
      <c r="E716" s="192"/>
      <c r="F716" s="30"/>
      <c r="G716" s="30"/>
      <c r="H716" s="185"/>
      <c r="I716" s="188"/>
      <c r="J716" s="30"/>
      <c r="K716" s="30"/>
      <c r="L716" s="188"/>
      <c r="M716" s="198"/>
    </row>
    <row r="717" spans="1:16" ht="23.25" customHeight="1">
      <c r="A717" s="184"/>
      <c r="B717" s="185"/>
      <c r="C717" s="185"/>
      <c r="D717" s="190"/>
      <c r="E717" s="192"/>
      <c r="F717" s="30"/>
      <c r="G717" s="30"/>
      <c r="H717" s="185"/>
      <c r="I717" s="188"/>
      <c r="J717" s="30"/>
      <c r="K717" s="30"/>
      <c r="L717" s="188"/>
      <c r="M717" s="198"/>
    </row>
    <row r="718" spans="1:16" ht="23.25" customHeight="1">
      <c r="A718" s="184"/>
      <c r="B718" s="185"/>
      <c r="C718" s="185"/>
      <c r="D718" s="190"/>
      <c r="E718" s="192"/>
      <c r="F718" s="30"/>
      <c r="G718" s="30"/>
      <c r="H718" s="185"/>
      <c r="I718" s="188"/>
      <c r="J718" s="30"/>
      <c r="K718" s="30"/>
      <c r="L718" s="188"/>
      <c r="M718" s="198"/>
    </row>
    <row r="719" spans="1:16" ht="23.25" customHeight="1">
      <c r="A719" s="184"/>
      <c r="B719" s="185"/>
      <c r="C719" s="185"/>
      <c r="D719" s="190"/>
      <c r="E719" s="192"/>
      <c r="F719" s="30"/>
      <c r="G719" s="30"/>
      <c r="H719" s="185"/>
      <c r="I719" s="188"/>
      <c r="J719" s="30"/>
      <c r="K719" s="30"/>
      <c r="L719" s="188"/>
      <c r="M719" s="198"/>
    </row>
    <row r="720" spans="1:16" ht="23.25" customHeight="1">
      <c r="A720" s="184"/>
      <c r="B720" s="185"/>
      <c r="C720" s="185"/>
      <c r="D720" s="190"/>
      <c r="E720" s="192"/>
      <c r="F720" s="30"/>
      <c r="G720" s="30"/>
      <c r="H720" s="185"/>
      <c r="I720" s="188"/>
      <c r="J720" s="30"/>
      <c r="K720" s="30"/>
      <c r="L720" s="188"/>
      <c r="M720" s="198"/>
    </row>
    <row r="721" spans="1:16" ht="23.25" customHeight="1">
      <c r="A721" s="184"/>
      <c r="B721" s="185"/>
      <c r="C721" s="185"/>
      <c r="D721" s="190"/>
      <c r="E721" s="192"/>
      <c r="F721" s="30"/>
      <c r="G721" s="30"/>
      <c r="H721" s="185"/>
      <c r="I721" s="188"/>
      <c r="J721" s="30"/>
      <c r="K721" s="30"/>
      <c r="L721" s="188"/>
      <c r="M721" s="198"/>
    </row>
    <row r="722" spans="1:16" ht="23.25" customHeight="1">
      <c r="A722" s="184"/>
      <c r="B722" s="185"/>
      <c r="C722" s="185"/>
      <c r="D722" s="190"/>
      <c r="E722" s="192"/>
      <c r="F722" s="30"/>
      <c r="G722" s="30"/>
      <c r="H722" s="185"/>
      <c r="I722" s="188"/>
      <c r="J722" s="30"/>
      <c r="K722" s="30"/>
      <c r="L722" s="188"/>
      <c r="M722" s="198"/>
    </row>
    <row r="723" spans="1:16" ht="23.25" customHeight="1">
      <c r="A723" s="184"/>
      <c r="B723" s="185"/>
      <c r="C723" s="185"/>
      <c r="D723" s="190"/>
      <c r="E723" s="192"/>
      <c r="F723" s="30"/>
      <c r="G723" s="30"/>
      <c r="H723" s="185"/>
      <c r="I723" s="188"/>
      <c r="J723" s="30"/>
      <c r="K723" s="30"/>
      <c r="L723" s="188"/>
      <c r="M723" s="198"/>
    </row>
    <row r="724" spans="1:16" ht="23.25" customHeight="1">
      <c r="A724" s="184"/>
      <c r="B724" s="185"/>
      <c r="C724" s="185"/>
      <c r="D724" s="190"/>
      <c r="E724" s="192"/>
      <c r="F724" s="30"/>
      <c r="G724" s="30">
        <f t="shared" si="15"/>
        <v>0</v>
      </c>
      <c r="H724" s="185" t="s">
        <v>256</v>
      </c>
      <c r="I724" s="188"/>
      <c r="J724" s="30"/>
      <c r="K724" s="30"/>
      <c r="L724" s="188"/>
      <c r="M724" s="198"/>
    </row>
    <row r="725" spans="1:16" ht="23.25" customHeight="1">
      <c r="A725" s="184"/>
      <c r="B725" s="185"/>
      <c r="C725" s="185"/>
      <c r="D725" s="190"/>
      <c r="E725" s="192"/>
      <c r="F725" s="30"/>
      <c r="G725" s="30">
        <f t="shared" si="15"/>
        <v>0</v>
      </c>
      <c r="H725" s="185" t="s">
        <v>256</v>
      </c>
      <c r="I725" s="188"/>
      <c r="J725" s="30"/>
      <c r="K725" s="30"/>
      <c r="L725" s="188"/>
      <c r="M725" s="198"/>
    </row>
    <row r="726" spans="1:16" ht="23.25" customHeight="1">
      <c r="A726" s="184"/>
      <c r="B726" s="185"/>
      <c r="C726" s="185"/>
      <c r="D726" s="190"/>
      <c r="E726" s="192"/>
      <c r="F726" s="30"/>
      <c r="G726" s="30">
        <f t="shared" si="15"/>
        <v>0</v>
      </c>
      <c r="H726" s="185" t="s">
        <v>256</v>
      </c>
      <c r="I726" s="188"/>
      <c r="J726" s="30"/>
      <c r="K726" s="30"/>
      <c r="L726" s="188"/>
      <c r="M726" s="198"/>
    </row>
    <row r="727" spans="1:16" ht="23.25" customHeight="1">
      <c r="A727" s="184"/>
      <c r="B727" s="185" t="s">
        <v>910</v>
      </c>
      <c r="C727" s="185"/>
      <c r="D727" s="190"/>
      <c r="E727" s="192"/>
      <c r="F727" s="30"/>
      <c r="G727" s="30">
        <f>SUM(G709:G726)</f>
        <v>3224000</v>
      </c>
      <c r="H727" s="185" t="s">
        <v>256</v>
      </c>
      <c r="I727" s="188"/>
      <c r="J727" s="30"/>
      <c r="K727" s="30"/>
      <c r="L727" s="188"/>
      <c r="M727" s="198"/>
      <c r="P727" s="2">
        <f>G727</f>
        <v>3224000</v>
      </c>
    </row>
    <row r="728" spans="1:16" ht="23.25" customHeight="1">
      <c r="A728" s="184"/>
      <c r="B728" s="185"/>
      <c r="C728" s="185"/>
      <c r="D728" s="190"/>
      <c r="E728" s="192"/>
      <c r="F728" s="30" t="s">
        <v>256</v>
      </c>
      <c r="G728" s="30"/>
      <c r="H728" s="185" t="s">
        <v>256</v>
      </c>
      <c r="I728" s="188"/>
      <c r="J728" s="30"/>
      <c r="K728" s="30"/>
      <c r="L728" s="188"/>
      <c r="M728" s="198"/>
    </row>
    <row r="729" spans="1:16" ht="23.25" customHeight="1">
      <c r="A729" s="184" t="s">
        <v>911</v>
      </c>
      <c r="B729" s="185" t="s">
        <v>912</v>
      </c>
      <c r="C729" s="185"/>
      <c r="D729" s="190"/>
      <c r="E729" s="192"/>
      <c r="F729" s="30">
        <v>0</v>
      </c>
      <c r="G729" s="30"/>
      <c r="H729" s="185" t="s">
        <v>256</v>
      </c>
      <c r="I729" s="188"/>
      <c r="J729" s="30"/>
      <c r="K729" s="30"/>
      <c r="L729" s="188"/>
      <c r="M729" s="198"/>
    </row>
    <row r="730" spans="1:16" ht="23.25" customHeight="1">
      <c r="A730" s="184"/>
      <c r="B730" s="185"/>
      <c r="C730" s="185"/>
      <c r="D730" s="190"/>
      <c r="E730" s="192"/>
      <c r="F730" s="30"/>
      <c r="G730" s="30"/>
      <c r="H730" s="185"/>
      <c r="I730" s="188"/>
      <c r="J730" s="30"/>
      <c r="K730" s="30"/>
      <c r="L730" s="188"/>
      <c r="M730" s="198"/>
    </row>
    <row r="731" spans="1:16" ht="23.25" customHeight="1">
      <c r="A731" s="184"/>
      <c r="B731" s="185" t="s">
        <v>913</v>
      </c>
      <c r="C731" s="189" t="s">
        <v>914</v>
      </c>
      <c r="D731" s="190" t="s">
        <v>232</v>
      </c>
      <c r="E731" s="192">
        <v>3</v>
      </c>
      <c r="F731" s="30">
        <v>627000</v>
      </c>
      <c r="G731" s="30">
        <f t="shared" ref="G731:G748" si="17">ROUND(E731*F731,0)</f>
        <v>1881000</v>
      </c>
      <c r="H731" s="185" t="s">
        <v>233</v>
      </c>
      <c r="I731" s="188"/>
      <c r="J731" s="30"/>
      <c r="K731" s="30"/>
      <c r="L731" s="188"/>
      <c r="M731" s="198"/>
    </row>
    <row r="732" spans="1:16" ht="23.25" customHeight="1">
      <c r="A732" s="184"/>
      <c r="B732" s="185" t="s">
        <v>915</v>
      </c>
      <c r="C732" s="189" t="s">
        <v>916</v>
      </c>
      <c r="D732" s="190" t="s">
        <v>232</v>
      </c>
      <c r="E732" s="192">
        <v>3</v>
      </c>
      <c r="F732" s="30">
        <v>264000</v>
      </c>
      <c r="G732" s="30">
        <f t="shared" si="17"/>
        <v>792000</v>
      </c>
      <c r="H732" s="185" t="s">
        <v>233</v>
      </c>
      <c r="I732" s="188"/>
      <c r="J732" s="30"/>
      <c r="K732" s="30"/>
      <c r="L732" s="188"/>
      <c r="M732" s="198"/>
    </row>
    <row r="733" spans="1:16" ht="23.25" customHeight="1">
      <c r="A733" s="184"/>
      <c r="B733" s="185" t="s">
        <v>917</v>
      </c>
      <c r="C733" s="189" t="s">
        <v>918</v>
      </c>
      <c r="D733" s="190" t="s">
        <v>232</v>
      </c>
      <c r="E733" s="192">
        <v>3</v>
      </c>
      <c r="F733" s="30">
        <v>597000</v>
      </c>
      <c r="G733" s="30">
        <f t="shared" si="17"/>
        <v>1791000</v>
      </c>
      <c r="H733" s="185" t="s">
        <v>233</v>
      </c>
      <c r="I733" s="188"/>
      <c r="J733" s="30"/>
      <c r="K733" s="30"/>
      <c r="L733" s="188"/>
      <c r="M733" s="198"/>
    </row>
    <row r="734" spans="1:16" ht="23.25" customHeight="1">
      <c r="A734" s="184"/>
      <c r="B734" s="185" t="s">
        <v>919</v>
      </c>
      <c r="C734" s="185" t="s">
        <v>920</v>
      </c>
      <c r="D734" s="190" t="s">
        <v>232</v>
      </c>
      <c r="E734" s="192">
        <v>3</v>
      </c>
      <c r="F734" s="30">
        <v>611000</v>
      </c>
      <c r="G734" s="30">
        <f t="shared" si="17"/>
        <v>1833000</v>
      </c>
      <c r="H734" s="185" t="s">
        <v>233</v>
      </c>
      <c r="I734" s="188"/>
      <c r="J734" s="30"/>
      <c r="K734" s="30"/>
      <c r="L734" s="188"/>
      <c r="M734" s="198"/>
    </row>
    <row r="735" spans="1:16" ht="23.25" customHeight="1">
      <c r="A735" s="184"/>
      <c r="B735" s="185" t="s">
        <v>921</v>
      </c>
      <c r="C735" s="185" t="s">
        <v>922</v>
      </c>
      <c r="D735" s="190" t="s">
        <v>232</v>
      </c>
      <c r="E735" s="192">
        <v>2</v>
      </c>
      <c r="F735" s="30">
        <v>611000</v>
      </c>
      <c r="G735" s="30">
        <f t="shared" si="17"/>
        <v>1222000</v>
      </c>
      <c r="H735" s="185" t="s">
        <v>233</v>
      </c>
      <c r="I735" s="188"/>
      <c r="J735" s="30"/>
      <c r="K735" s="30"/>
      <c r="L735" s="188"/>
      <c r="M735" s="198"/>
    </row>
    <row r="736" spans="1:16" ht="23.25" customHeight="1">
      <c r="A736" s="184"/>
      <c r="B736" s="185" t="s">
        <v>923</v>
      </c>
      <c r="C736" s="185" t="s">
        <v>924</v>
      </c>
      <c r="D736" s="190" t="s">
        <v>232</v>
      </c>
      <c r="E736" s="192">
        <v>2</v>
      </c>
      <c r="F736" s="30">
        <v>611000</v>
      </c>
      <c r="G736" s="30">
        <f t="shared" si="17"/>
        <v>1222000</v>
      </c>
      <c r="H736" s="185" t="s">
        <v>233</v>
      </c>
      <c r="I736" s="188"/>
      <c r="J736" s="30"/>
      <c r="K736" s="30"/>
      <c r="L736" s="188"/>
      <c r="M736" s="198"/>
    </row>
    <row r="737" spans="1:16" ht="23.25" customHeight="1">
      <c r="A737" s="184"/>
      <c r="B737" s="185" t="s">
        <v>925</v>
      </c>
      <c r="C737" s="185" t="s">
        <v>922</v>
      </c>
      <c r="D737" s="190" t="s">
        <v>232</v>
      </c>
      <c r="E737" s="192">
        <v>1</v>
      </c>
      <c r="F737" s="30">
        <v>611000</v>
      </c>
      <c r="G737" s="30">
        <f t="shared" si="17"/>
        <v>611000</v>
      </c>
      <c r="H737" s="185" t="s">
        <v>233</v>
      </c>
      <c r="I737" s="188"/>
      <c r="J737" s="30"/>
      <c r="K737" s="30"/>
      <c r="L737" s="188"/>
      <c r="M737" s="198"/>
    </row>
    <row r="738" spans="1:16" ht="23.25" customHeight="1">
      <c r="A738" s="184"/>
      <c r="B738" s="185" t="s">
        <v>926</v>
      </c>
      <c r="C738" s="185" t="s">
        <v>927</v>
      </c>
      <c r="D738" s="190" t="s">
        <v>232</v>
      </c>
      <c r="E738" s="192">
        <v>1</v>
      </c>
      <c r="F738" s="30">
        <v>818000</v>
      </c>
      <c r="G738" s="30">
        <f t="shared" si="17"/>
        <v>818000</v>
      </c>
      <c r="H738" s="185" t="s">
        <v>233</v>
      </c>
      <c r="I738" s="188"/>
      <c r="J738" s="30"/>
      <c r="K738" s="30"/>
      <c r="L738" s="188"/>
      <c r="M738" s="198"/>
    </row>
    <row r="739" spans="1:16" ht="23.25" customHeight="1">
      <c r="A739" s="184"/>
      <c r="B739" s="185" t="s">
        <v>928</v>
      </c>
      <c r="C739" s="185" t="s">
        <v>929</v>
      </c>
      <c r="D739" s="190" t="s">
        <v>232</v>
      </c>
      <c r="E739" s="192">
        <v>1</v>
      </c>
      <c r="F739" s="30">
        <v>154000</v>
      </c>
      <c r="G739" s="30">
        <f t="shared" si="17"/>
        <v>154000</v>
      </c>
      <c r="H739" s="185" t="s">
        <v>233</v>
      </c>
      <c r="I739" s="188"/>
      <c r="J739" s="30"/>
      <c r="K739" s="30"/>
      <c r="L739" s="188"/>
      <c r="M739" s="198"/>
    </row>
    <row r="740" spans="1:16" ht="23.25" customHeight="1">
      <c r="A740" s="184"/>
      <c r="B740" s="185" t="s">
        <v>930</v>
      </c>
      <c r="C740" s="185" t="s">
        <v>931</v>
      </c>
      <c r="D740" s="190" t="s">
        <v>232</v>
      </c>
      <c r="E740" s="192">
        <v>6</v>
      </c>
      <c r="F740" s="30">
        <v>62300</v>
      </c>
      <c r="G740" s="30">
        <f t="shared" si="17"/>
        <v>373800</v>
      </c>
      <c r="H740" s="185" t="s">
        <v>233</v>
      </c>
      <c r="I740" s="188"/>
      <c r="J740" s="30"/>
      <c r="K740" s="30"/>
      <c r="L740" s="188"/>
      <c r="M740" s="198"/>
    </row>
    <row r="741" spans="1:16" ht="23.25" customHeight="1">
      <c r="A741" s="184"/>
      <c r="B741" s="185"/>
      <c r="C741" s="185"/>
      <c r="D741" s="190"/>
      <c r="E741" s="192"/>
      <c r="F741" s="30"/>
      <c r="G741" s="30">
        <f t="shared" si="17"/>
        <v>0</v>
      </c>
      <c r="H741" s="185" t="s">
        <v>256</v>
      </c>
      <c r="I741" s="188"/>
      <c r="J741" s="30"/>
      <c r="K741" s="30"/>
      <c r="L741" s="188"/>
      <c r="M741" s="198"/>
    </row>
    <row r="742" spans="1:16" ht="23.25" customHeight="1">
      <c r="A742" s="184"/>
      <c r="B742" s="185" t="s">
        <v>877</v>
      </c>
      <c r="C742" s="185">
        <v>0</v>
      </c>
      <c r="D742" s="190" t="s">
        <v>43</v>
      </c>
      <c r="E742" s="199">
        <v>1</v>
      </c>
      <c r="F742" s="30">
        <v>1580000</v>
      </c>
      <c r="G742" s="30">
        <f t="shared" si="17"/>
        <v>1580000</v>
      </c>
      <c r="H742" s="185" t="s">
        <v>233</v>
      </c>
      <c r="I742" s="188"/>
      <c r="J742" s="30"/>
      <c r="K742" s="30"/>
      <c r="L742" s="188"/>
      <c r="M742" s="198"/>
    </row>
    <row r="743" spans="1:16" ht="23.25" customHeight="1">
      <c r="A743" s="184"/>
      <c r="B743" s="185" t="s">
        <v>780</v>
      </c>
      <c r="C743" s="185">
        <v>0</v>
      </c>
      <c r="D743" s="190" t="s">
        <v>43</v>
      </c>
      <c r="E743" s="199">
        <v>1</v>
      </c>
      <c r="F743" s="30">
        <v>714000</v>
      </c>
      <c r="G743" s="30">
        <f t="shared" si="17"/>
        <v>714000</v>
      </c>
      <c r="H743" s="185" t="s">
        <v>233</v>
      </c>
      <c r="I743" s="188"/>
      <c r="J743" s="30"/>
      <c r="K743" s="30"/>
      <c r="L743" s="188"/>
      <c r="M743" s="198"/>
    </row>
    <row r="744" spans="1:16" ht="23.25" customHeight="1">
      <c r="A744" s="184"/>
      <c r="B744" s="185"/>
      <c r="C744" s="185"/>
      <c r="D744" s="190"/>
      <c r="E744" s="192"/>
      <c r="F744" s="30"/>
      <c r="G744" s="30">
        <f t="shared" si="17"/>
        <v>0</v>
      </c>
      <c r="H744" s="185" t="s">
        <v>256</v>
      </c>
      <c r="I744" s="188"/>
      <c r="J744" s="30"/>
      <c r="K744" s="30"/>
      <c r="L744" s="188"/>
      <c r="M744" s="198"/>
    </row>
    <row r="745" spans="1:16" ht="23.25" customHeight="1">
      <c r="A745" s="184"/>
      <c r="B745" s="185"/>
      <c r="C745" s="185"/>
      <c r="D745" s="190"/>
      <c r="E745" s="192"/>
      <c r="F745" s="30"/>
      <c r="G745" s="30">
        <f t="shared" si="17"/>
        <v>0</v>
      </c>
      <c r="H745" s="185" t="s">
        <v>256</v>
      </c>
      <c r="I745" s="188"/>
      <c r="J745" s="30"/>
      <c r="K745" s="30"/>
      <c r="L745" s="188"/>
      <c r="M745" s="198"/>
    </row>
    <row r="746" spans="1:16" ht="23.25" customHeight="1">
      <c r="A746" s="184"/>
      <c r="B746" s="185"/>
      <c r="C746" s="185"/>
      <c r="D746" s="190"/>
      <c r="E746" s="192"/>
      <c r="F746" s="30"/>
      <c r="G746" s="30">
        <f t="shared" si="17"/>
        <v>0</v>
      </c>
      <c r="H746" s="185" t="s">
        <v>256</v>
      </c>
      <c r="I746" s="188"/>
      <c r="J746" s="30"/>
      <c r="K746" s="30"/>
      <c r="L746" s="188"/>
      <c r="M746" s="198"/>
    </row>
    <row r="747" spans="1:16" ht="23.25" customHeight="1">
      <c r="A747" s="184"/>
      <c r="B747" s="185"/>
      <c r="C747" s="185"/>
      <c r="D747" s="190"/>
      <c r="E747" s="192"/>
      <c r="F747" s="30"/>
      <c r="G747" s="30">
        <f t="shared" si="17"/>
        <v>0</v>
      </c>
      <c r="H747" s="185" t="s">
        <v>256</v>
      </c>
      <c r="I747" s="188"/>
      <c r="J747" s="30"/>
      <c r="K747" s="30"/>
      <c r="L747" s="188"/>
      <c r="M747" s="198"/>
    </row>
    <row r="748" spans="1:16" ht="23.25" customHeight="1">
      <c r="A748" s="184"/>
      <c r="B748" s="185"/>
      <c r="C748" s="185"/>
      <c r="D748" s="190"/>
      <c r="E748" s="192"/>
      <c r="F748" s="30"/>
      <c r="G748" s="30">
        <f t="shared" si="17"/>
        <v>0</v>
      </c>
      <c r="H748" s="185" t="s">
        <v>256</v>
      </c>
      <c r="I748" s="188"/>
      <c r="J748" s="30"/>
      <c r="K748" s="30"/>
      <c r="L748" s="188"/>
      <c r="M748" s="198"/>
    </row>
    <row r="749" spans="1:16" ht="23.25" customHeight="1">
      <c r="A749" s="184"/>
      <c r="B749" s="185" t="s">
        <v>932</v>
      </c>
      <c r="C749" s="185"/>
      <c r="D749" s="190"/>
      <c r="E749" s="192"/>
      <c r="F749" s="30"/>
      <c r="G749" s="30">
        <f>SUM(G731:G748)</f>
        <v>12991800</v>
      </c>
      <c r="H749" s="185" t="s">
        <v>256</v>
      </c>
      <c r="I749" s="188"/>
      <c r="J749" s="30"/>
      <c r="K749" s="30"/>
      <c r="L749" s="188"/>
      <c r="M749" s="198"/>
      <c r="P749" s="2">
        <f>G749</f>
        <v>12991800</v>
      </c>
    </row>
    <row r="750" spans="1:16" ht="23.25" customHeight="1">
      <c r="A750" s="184"/>
      <c r="B750" s="185"/>
      <c r="C750" s="185"/>
      <c r="D750" s="190"/>
      <c r="E750" s="192"/>
      <c r="F750" s="30"/>
      <c r="G750" s="30"/>
      <c r="H750" s="185" t="s">
        <v>256</v>
      </c>
      <c r="I750" s="188"/>
      <c r="J750" s="30"/>
      <c r="K750" s="30"/>
      <c r="L750" s="188"/>
      <c r="M750" s="198"/>
    </row>
    <row r="751" spans="1:16" ht="23.25" customHeight="1">
      <c r="A751" s="184">
        <v>15</v>
      </c>
      <c r="B751" s="185" t="s">
        <v>272</v>
      </c>
      <c r="C751" s="185"/>
      <c r="D751" s="190"/>
      <c r="E751" s="192"/>
      <c r="F751" s="30" t="s">
        <v>256</v>
      </c>
      <c r="G751" s="30"/>
      <c r="H751" s="185" t="s">
        <v>256</v>
      </c>
      <c r="I751" s="188"/>
      <c r="J751" s="30"/>
      <c r="K751" s="30"/>
      <c r="L751" s="188"/>
      <c r="M751" s="198"/>
    </row>
    <row r="752" spans="1:16" ht="23.25" customHeight="1">
      <c r="A752" s="184"/>
      <c r="B752" s="185"/>
      <c r="C752" s="185"/>
      <c r="D752" s="190"/>
      <c r="E752" s="192"/>
      <c r="F752" s="30" t="s">
        <v>256</v>
      </c>
      <c r="G752" s="30"/>
      <c r="H752" s="185" t="s">
        <v>256</v>
      </c>
      <c r="I752" s="188"/>
      <c r="J752" s="30"/>
      <c r="K752" s="30"/>
      <c r="L752" s="188"/>
      <c r="M752" s="198"/>
    </row>
    <row r="753" spans="1:13" ht="23.25" customHeight="1">
      <c r="A753" s="184"/>
      <c r="B753" s="185" t="s">
        <v>933</v>
      </c>
      <c r="C753" s="185" t="s">
        <v>934</v>
      </c>
      <c r="D753" s="190" t="s">
        <v>242</v>
      </c>
      <c r="E753" s="192">
        <v>39.799999999999997</v>
      </c>
      <c r="F753" s="30">
        <v>3530</v>
      </c>
      <c r="G753" s="30">
        <f t="shared" si="14"/>
        <v>140494</v>
      </c>
      <c r="H753" s="185" t="s">
        <v>935</v>
      </c>
      <c r="I753" s="188"/>
      <c r="J753" s="30"/>
      <c r="K753" s="30"/>
      <c r="L753" s="188"/>
      <c r="M753" s="198"/>
    </row>
    <row r="754" spans="1:13" ht="23.25" customHeight="1">
      <c r="A754" s="184"/>
      <c r="B754" s="185" t="s">
        <v>933</v>
      </c>
      <c r="C754" s="185" t="s">
        <v>936</v>
      </c>
      <c r="D754" s="190" t="s">
        <v>242</v>
      </c>
      <c r="E754" s="192">
        <v>14.2</v>
      </c>
      <c r="F754" s="30">
        <v>2160</v>
      </c>
      <c r="G754" s="30">
        <f t="shared" si="14"/>
        <v>30672</v>
      </c>
      <c r="H754" s="185" t="s">
        <v>937</v>
      </c>
      <c r="I754" s="188"/>
      <c r="J754" s="30"/>
      <c r="K754" s="30"/>
      <c r="L754" s="188"/>
      <c r="M754" s="198"/>
    </row>
    <row r="755" spans="1:13" ht="23.25" customHeight="1">
      <c r="A755" s="184"/>
      <c r="B755" s="185" t="s">
        <v>933</v>
      </c>
      <c r="C755" s="185" t="s">
        <v>938</v>
      </c>
      <c r="D755" s="190" t="s">
        <v>242</v>
      </c>
      <c r="E755" s="192">
        <v>14.4</v>
      </c>
      <c r="F755" s="30">
        <v>2310</v>
      </c>
      <c r="G755" s="30">
        <f t="shared" ref="G755:G792" si="18">ROUND(E755*F755,0)</f>
        <v>33264</v>
      </c>
      <c r="H755" s="185" t="s">
        <v>937</v>
      </c>
      <c r="I755" s="188"/>
      <c r="J755" s="30"/>
      <c r="K755" s="30"/>
      <c r="L755" s="188"/>
      <c r="M755" s="198"/>
    </row>
    <row r="756" spans="1:13" ht="23.25" customHeight="1">
      <c r="A756" s="184"/>
      <c r="B756" s="185" t="s">
        <v>939</v>
      </c>
      <c r="C756" s="185" t="s">
        <v>940</v>
      </c>
      <c r="D756" s="190" t="s">
        <v>242</v>
      </c>
      <c r="E756" s="192">
        <v>87.2</v>
      </c>
      <c r="F756" s="30">
        <v>1710</v>
      </c>
      <c r="G756" s="30">
        <f t="shared" si="18"/>
        <v>149112</v>
      </c>
      <c r="H756" s="185" t="s">
        <v>937</v>
      </c>
      <c r="I756" s="188"/>
      <c r="J756" s="30"/>
      <c r="K756" s="30"/>
      <c r="L756" s="188"/>
      <c r="M756" s="198"/>
    </row>
    <row r="757" spans="1:13" ht="23.25" customHeight="1">
      <c r="A757" s="184"/>
      <c r="B757" s="185" t="s">
        <v>941</v>
      </c>
      <c r="C757" s="185" t="s">
        <v>942</v>
      </c>
      <c r="D757" s="190" t="s">
        <v>242</v>
      </c>
      <c r="E757" s="192">
        <v>31.8</v>
      </c>
      <c r="F757" s="30">
        <v>7270</v>
      </c>
      <c r="G757" s="30">
        <f t="shared" si="18"/>
        <v>231186</v>
      </c>
      <c r="H757" s="185" t="s">
        <v>937</v>
      </c>
      <c r="I757" s="188"/>
      <c r="J757" s="30"/>
      <c r="K757" s="30"/>
      <c r="L757" s="188"/>
      <c r="M757" s="198"/>
    </row>
    <row r="758" spans="1:13" ht="23.25" customHeight="1">
      <c r="A758" s="184"/>
      <c r="B758" s="185" t="s">
        <v>943</v>
      </c>
      <c r="C758" s="185" t="s">
        <v>944</v>
      </c>
      <c r="D758" s="190" t="s">
        <v>242</v>
      </c>
      <c r="E758" s="192">
        <v>10.1</v>
      </c>
      <c r="F758" s="30">
        <v>4480</v>
      </c>
      <c r="G758" s="30">
        <f t="shared" si="18"/>
        <v>45248</v>
      </c>
      <c r="H758" s="185" t="s">
        <v>945</v>
      </c>
      <c r="I758" s="188"/>
      <c r="J758" s="30"/>
      <c r="K758" s="30"/>
      <c r="L758" s="188"/>
      <c r="M758" s="198"/>
    </row>
    <row r="759" spans="1:13" ht="23.25" customHeight="1">
      <c r="A759" s="184"/>
      <c r="B759" s="185" t="s">
        <v>943</v>
      </c>
      <c r="C759" s="185" t="s">
        <v>946</v>
      </c>
      <c r="D759" s="190" t="s">
        <v>242</v>
      </c>
      <c r="E759" s="192">
        <v>17.899999999999999</v>
      </c>
      <c r="F759" s="30">
        <v>10300</v>
      </c>
      <c r="G759" s="30">
        <f t="shared" si="18"/>
        <v>184370</v>
      </c>
      <c r="H759" s="185" t="s">
        <v>947</v>
      </c>
      <c r="I759" s="188"/>
      <c r="J759" s="30"/>
      <c r="K759" s="30"/>
      <c r="L759" s="188"/>
      <c r="M759" s="198"/>
    </row>
    <row r="760" spans="1:13" ht="23.25" customHeight="1">
      <c r="A760" s="184"/>
      <c r="B760" s="185" t="s">
        <v>948</v>
      </c>
      <c r="C760" s="185" t="s">
        <v>949</v>
      </c>
      <c r="D760" s="190" t="s">
        <v>242</v>
      </c>
      <c r="E760" s="192">
        <v>0.3</v>
      </c>
      <c r="F760" s="30">
        <v>5130</v>
      </c>
      <c r="G760" s="30">
        <f t="shared" si="18"/>
        <v>1539</v>
      </c>
      <c r="H760" s="185" t="s">
        <v>945</v>
      </c>
      <c r="I760" s="188"/>
      <c r="J760" s="30"/>
      <c r="K760" s="30"/>
      <c r="L760" s="188"/>
      <c r="M760" s="198"/>
    </row>
    <row r="761" spans="1:13" ht="23.25" customHeight="1">
      <c r="A761" s="184"/>
      <c r="B761" s="185" t="s">
        <v>948</v>
      </c>
      <c r="C761" s="185" t="s">
        <v>950</v>
      </c>
      <c r="D761" s="190" t="s">
        <v>242</v>
      </c>
      <c r="E761" s="192">
        <v>18.7</v>
      </c>
      <c r="F761" s="30">
        <v>26400</v>
      </c>
      <c r="G761" s="30">
        <f t="shared" si="18"/>
        <v>493680</v>
      </c>
      <c r="H761" s="185" t="s">
        <v>233</v>
      </c>
      <c r="I761" s="188"/>
      <c r="J761" s="30"/>
      <c r="K761" s="30"/>
      <c r="L761" s="188"/>
      <c r="M761" s="198"/>
    </row>
    <row r="762" spans="1:13" ht="23.25" customHeight="1">
      <c r="A762" s="184"/>
      <c r="B762" s="185" t="s">
        <v>948</v>
      </c>
      <c r="C762" s="185" t="s">
        <v>951</v>
      </c>
      <c r="D762" s="190" t="s">
        <v>242</v>
      </c>
      <c r="E762" s="192">
        <v>2.6</v>
      </c>
      <c r="F762" s="30">
        <v>8190</v>
      </c>
      <c r="G762" s="30">
        <f t="shared" si="18"/>
        <v>21294</v>
      </c>
      <c r="H762" s="185" t="s">
        <v>937</v>
      </c>
      <c r="I762" s="188"/>
      <c r="J762" s="30"/>
      <c r="K762" s="30"/>
      <c r="L762" s="188"/>
      <c r="M762" s="198"/>
    </row>
    <row r="763" spans="1:13" ht="23.25" customHeight="1">
      <c r="A763" s="184"/>
      <c r="B763" s="185" t="s">
        <v>948</v>
      </c>
      <c r="C763" s="185" t="s">
        <v>952</v>
      </c>
      <c r="D763" s="190" t="s">
        <v>242</v>
      </c>
      <c r="E763" s="192">
        <v>42.5</v>
      </c>
      <c r="F763" s="30">
        <v>7010</v>
      </c>
      <c r="G763" s="30">
        <f t="shared" si="18"/>
        <v>297925</v>
      </c>
      <c r="H763" s="185" t="s">
        <v>945</v>
      </c>
      <c r="I763" s="188"/>
      <c r="J763" s="30"/>
      <c r="K763" s="30"/>
      <c r="L763" s="188"/>
      <c r="M763" s="198"/>
    </row>
    <row r="764" spans="1:13" ht="23.25" customHeight="1">
      <c r="A764" s="184"/>
      <c r="B764" s="185" t="s">
        <v>948</v>
      </c>
      <c r="C764" s="185" t="s">
        <v>953</v>
      </c>
      <c r="D764" s="190" t="s">
        <v>242</v>
      </c>
      <c r="E764" s="192">
        <v>13.2</v>
      </c>
      <c r="F764" s="30">
        <v>26400</v>
      </c>
      <c r="G764" s="30">
        <f t="shared" si="18"/>
        <v>348480</v>
      </c>
      <c r="H764" s="185" t="s">
        <v>233</v>
      </c>
      <c r="I764" s="188"/>
      <c r="J764" s="30"/>
      <c r="K764" s="30"/>
      <c r="L764" s="188"/>
      <c r="M764" s="198"/>
    </row>
    <row r="765" spans="1:13" ht="23.25" customHeight="1">
      <c r="A765" s="184"/>
      <c r="B765" s="185" t="s">
        <v>948</v>
      </c>
      <c r="C765" s="185" t="s">
        <v>954</v>
      </c>
      <c r="D765" s="190" t="s">
        <v>242</v>
      </c>
      <c r="E765" s="192">
        <v>60.1</v>
      </c>
      <c r="F765" s="30">
        <v>35200</v>
      </c>
      <c r="G765" s="30">
        <f t="shared" si="18"/>
        <v>2115520</v>
      </c>
      <c r="H765" s="185" t="s">
        <v>233</v>
      </c>
      <c r="I765" s="188"/>
      <c r="J765" s="30"/>
      <c r="K765" s="30"/>
      <c r="L765" s="188"/>
      <c r="M765" s="198"/>
    </row>
    <row r="766" spans="1:13" ht="23.25" customHeight="1">
      <c r="A766" s="184"/>
      <c r="B766" s="185" t="s">
        <v>948</v>
      </c>
      <c r="C766" s="185" t="s">
        <v>955</v>
      </c>
      <c r="D766" s="190" t="s">
        <v>242</v>
      </c>
      <c r="E766" s="192">
        <v>50.5</v>
      </c>
      <c r="F766" s="30">
        <v>44800</v>
      </c>
      <c r="G766" s="30">
        <f t="shared" si="18"/>
        <v>2262400</v>
      </c>
      <c r="H766" s="185" t="s">
        <v>233</v>
      </c>
      <c r="I766" s="188"/>
      <c r="J766" s="30"/>
      <c r="K766" s="30"/>
      <c r="L766" s="188"/>
      <c r="M766" s="198"/>
    </row>
    <row r="767" spans="1:13" ht="23.25" customHeight="1">
      <c r="A767" s="184"/>
      <c r="B767" s="185" t="s">
        <v>948</v>
      </c>
      <c r="C767" s="185" t="s">
        <v>956</v>
      </c>
      <c r="D767" s="190" t="s">
        <v>242</v>
      </c>
      <c r="E767" s="192">
        <v>755</v>
      </c>
      <c r="F767" s="30">
        <v>11900</v>
      </c>
      <c r="G767" s="30">
        <f t="shared" si="18"/>
        <v>8984500</v>
      </c>
      <c r="H767" s="185" t="s">
        <v>945</v>
      </c>
      <c r="I767" s="188"/>
      <c r="J767" s="30"/>
      <c r="K767" s="30"/>
      <c r="L767" s="188"/>
      <c r="M767" s="198"/>
    </row>
    <row r="768" spans="1:13" ht="23.25" customHeight="1">
      <c r="A768" s="184"/>
      <c r="B768" s="185" t="s">
        <v>957</v>
      </c>
      <c r="C768" s="185">
        <v>0</v>
      </c>
      <c r="D768" s="190" t="s">
        <v>242</v>
      </c>
      <c r="E768" s="192">
        <v>1158</v>
      </c>
      <c r="F768" s="30">
        <v>390</v>
      </c>
      <c r="G768" s="30">
        <f t="shared" si="18"/>
        <v>451620</v>
      </c>
      <c r="H768" s="185" t="s">
        <v>958</v>
      </c>
      <c r="I768" s="188"/>
      <c r="J768" s="30"/>
      <c r="K768" s="30"/>
      <c r="L768" s="188"/>
      <c r="M768" s="198"/>
    </row>
    <row r="769" spans="1:13" ht="23.25" customHeight="1">
      <c r="A769" s="184"/>
      <c r="B769" s="185" t="s">
        <v>577</v>
      </c>
      <c r="C769" s="185" t="s">
        <v>959</v>
      </c>
      <c r="D769" s="190" t="s">
        <v>101</v>
      </c>
      <c r="E769" s="192">
        <v>177</v>
      </c>
      <c r="F769" s="30">
        <v>300</v>
      </c>
      <c r="G769" s="30">
        <f t="shared" si="18"/>
        <v>53100</v>
      </c>
      <c r="H769" s="185" t="s">
        <v>960</v>
      </c>
      <c r="I769" s="188"/>
      <c r="J769" s="30"/>
      <c r="K769" s="30"/>
      <c r="L769" s="188"/>
      <c r="M769" s="198"/>
    </row>
    <row r="770" spans="1:13" ht="23.25" customHeight="1">
      <c r="A770" s="184"/>
      <c r="B770" s="185" t="s">
        <v>577</v>
      </c>
      <c r="C770" s="185" t="s">
        <v>961</v>
      </c>
      <c r="D770" s="190" t="s">
        <v>101</v>
      </c>
      <c r="E770" s="192">
        <v>4753</v>
      </c>
      <c r="F770" s="30">
        <v>370</v>
      </c>
      <c r="G770" s="30">
        <f t="shared" si="18"/>
        <v>1758610</v>
      </c>
      <c r="H770" s="185" t="s">
        <v>962</v>
      </c>
      <c r="I770" s="188"/>
      <c r="J770" s="30"/>
      <c r="K770" s="30"/>
      <c r="L770" s="188"/>
      <c r="M770" s="198"/>
    </row>
    <row r="771" spans="1:13" ht="23.25" customHeight="1">
      <c r="A771" s="184"/>
      <c r="B771" s="185"/>
      <c r="C771" s="185"/>
      <c r="D771" s="190"/>
      <c r="E771" s="192"/>
      <c r="F771" s="30"/>
      <c r="G771" s="30">
        <f t="shared" si="18"/>
        <v>0</v>
      </c>
      <c r="H771" s="185" t="s">
        <v>256</v>
      </c>
      <c r="I771" s="188"/>
      <c r="J771" s="30"/>
      <c r="K771" s="30"/>
      <c r="L771" s="188"/>
      <c r="M771" s="198"/>
    </row>
    <row r="772" spans="1:13" ht="23.25" customHeight="1">
      <c r="A772" s="184"/>
      <c r="B772" s="185"/>
      <c r="C772" s="185"/>
      <c r="D772" s="190"/>
      <c r="E772" s="192"/>
      <c r="F772" s="30"/>
      <c r="G772" s="30">
        <f t="shared" si="18"/>
        <v>0</v>
      </c>
      <c r="H772" s="185" t="s">
        <v>256</v>
      </c>
      <c r="I772" s="188"/>
      <c r="J772" s="30"/>
      <c r="K772" s="30"/>
      <c r="L772" s="188"/>
      <c r="M772" s="198"/>
    </row>
    <row r="773" spans="1:13" ht="23.25" customHeight="1">
      <c r="A773" s="184"/>
      <c r="B773" s="185" t="s">
        <v>577</v>
      </c>
      <c r="C773" s="185" t="s">
        <v>963</v>
      </c>
      <c r="D773" s="190" t="s">
        <v>101</v>
      </c>
      <c r="E773" s="192">
        <v>372</v>
      </c>
      <c r="F773" s="30">
        <v>800</v>
      </c>
      <c r="G773" s="30">
        <f t="shared" si="18"/>
        <v>297600</v>
      </c>
      <c r="H773" s="185" t="s">
        <v>233</v>
      </c>
      <c r="I773" s="188"/>
      <c r="J773" s="30"/>
      <c r="K773" s="30"/>
      <c r="L773" s="188"/>
      <c r="M773" s="198"/>
    </row>
    <row r="774" spans="1:13" ht="23.25" customHeight="1">
      <c r="A774" s="184"/>
      <c r="B774" s="185" t="s">
        <v>577</v>
      </c>
      <c r="C774" s="185" t="s">
        <v>964</v>
      </c>
      <c r="D774" s="190" t="s">
        <v>101</v>
      </c>
      <c r="E774" s="192">
        <v>1821</v>
      </c>
      <c r="F774" s="30">
        <v>1080</v>
      </c>
      <c r="G774" s="30">
        <f t="shared" si="18"/>
        <v>1966680</v>
      </c>
      <c r="H774" s="185" t="s">
        <v>233</v>
      </c>
      <c r="I774" s="188"/>
      <c r="J774" s="30"/>
      <c r="K774" s="30"/>
      <c r="L774" s="188"/>
      <c r="M774" s="198"/>
    </row>
    <row r="775" spans="1:13" ht="23.25" customHeight="1">
      <c r="A775" s="184"/>
      <c r="B775" s="185" t="s">
        <v>965</v>
      </c>
      <c r="C775" s="185" t="s">
        <v>966</v>
      </c>
      <c r="D775" s="190" t="s">
        <v>242</v>
      </c>
      <c r="E775" s="192">
        <v>151</v>
      </c>
      <c r="F775" s="30">
        <v>12000</v>
      </c>
      <c r="G775" s="30">
        <f t="shared" si="18"/>
        <v>1812000</v>
      </c>
      <c r="H775" s="185" t="s">
        <v>233</v>
      </c>
      <c r="I775" s="188"/>
      <c r="J775" s="30"/>
      <c r="K775" s="30"/>
      <c r="L775" s="188"/>
      <c r="M775" s="198"/>
    </row>
    <row r="776" spans="1:13" ht="23.25" customHeight="1">
      <c r="A776" s="184"/>
      <c r="B776" s="185" t="s">
        <v>967</v>
      </c>
      <c r="C776" s="185">
        <v>0</v>
      </c>
      <c r="D776" s="190" t="s">
        <v>242</v>
      </c>
      <c r="E776" s="192">
        <v>17.899999999999999</v>
      </c>
      <c r="F776" s="30">
        <v>8000</v>
      </c>
      <c r="G776" s="30">
        <f t="shared" si="18"/>
        <v>143200</v>
      </c>
      <c r="H776" s="185" t="s">
        <v>968</v>
      </c>
      <c r="I776" s="188"/>
      <c r="J776" s="30"/>
      <c r="K776" s="30"/>
      <c r="L776" s="188"/>
      <c r="M776" s="198"/>
    </row>
    <row r="777" spans="1:13" ht="23.25" customHeight="1">
      <c r="A777" s="184"/>
      <c r="B777" s="185" t="s">
        <v>969</v>
      </c>
      <c r="C777" s="185">
        <v>0</v>
      </c>
      <c r="D777" s="190" t="s">
        <v>242</v>
      </c>
      <c r="E777" s="192">
        <v>1.1000000000000001</v>
      </c>
      <c r="F777" s="30">
        <v>12000</v>
      </c>
      <c r="G777" s="30">
        <f t="shared" si="18"/>
        <v>13200</v>
      </c>
      <c r="H777" s="185" t="s">
        <v>233</v>
      </c>
      <c r="I777" s="188"/>
      <c r="J777" s="30"/>
      <c r="K777" s="30"/>
      <c r="L777" s="188"/>
      <c r="M777" s="198"/>
    </row>
    <row r="778" spans="1:13" ht="23.25" customHeight="1">
      <c r="A778" s="184"/>
      <c r="B778" s="185"/>
      <c r="C778" s="185"/>
      <c r="D778" s="190"/>
      <c r="E778" s="192"/>
      <c r="F778" s="30"/>
      <c r="G778" s="30">
        <f t="shared" si="18"/>
        <v>0</v>
      </c>
      <c r="H778" s="185" t="s">
        <v>256</v>
      </c>
      <c r="I778" s="188"/>
      <c r="J778" s="30"/>
      <c r="K778" s="30"/>
      <c r="L778" s="188"/>
      <c r="M778" s="198"/>
    </row>
    <row r="779" spans="1:13" ht="23.25" customHeight="1">
      <c r="A779" s="184"/>
      <c r="B779" s="185"/>
      <c r="C779" s="185"/>
      <c r="D779" s="190"/>
      <c r="E779" s="192"/>
      <c r="F779" s="30"/>
      <c r="G779" s="30">
        <f t="shared" si="18"/>
        <v>0</v>
      </c>
      <c r="H779" s="185" t="s">
        <v>256</v>
      </c>
      <c r="I779" s="188"/>
      <c r="J779" s="30"/>
      <c r="K779" s="30"/>
      <c r="L779" s="188"/>
      <c r="M779" s="198"/>
    </row>
    <row r="780" spans="1:13" ht="23.25" customHeight="1">
      <c r="A780" s="184"/>
      <c r="B780" s="185"/>
      <c r="C780" s="185"/>
      <c r="D780" s="190"/>
      <c r="E780" s="192"/>
      <c r="F780" s="30"/>
      <c r="G780" s="30">
        <f t="shared" si="18"/>
        <v>0</v>
      </c>
      <c r="H780" s="185" t="s">
        <v>256</v>
      </c>
      <c r="I780" s="188"/>
      <c r="J780" s="30"/>
      <c r="K780" s="30"/>
      <c r="L780" s="188"/>
      <c r="M780" s="198"/>
    </row>
    <row r="781" spans="1:13" ht="23.25" customHeight="1">
      <c r="A781" s="184"/>
      <c r="B781" s="185"/>
      <c r="C781" s="185"/>
      <c r="D781" s="190"/>
      <c r="E781" s="192"/>
      <c r="F781" s="30"/>
      <c r="G781" s="30">
        <f t="shared" si="18"/>
        <v>0</v>
      </c>
      <c r="H781" s="185" t="s">
        <v>256</v>
      </c>
      <c r="I781" s="188"/>
      <c r="J781" s="30"/>
      <c r="K781" s="30"/>
      <c r="L781" s="188"/>
      <c r="M781" s="198"/>
    </row>
    <row r="782" spans="1:13" ht="23.25" customHeight="1">
      <c r="A782" s="184"/>
      <c r="B782" s="185"/>
      <c r="C782" s="185"/>
      <c r="D782" s="190"/>
      <c r="E782" s="192"/>
      <c r="F782" s="30"/>
      <c r="G782" s="30">
        <f t="shared" si="18"/>
        <v>0</v>
      </c>
      <c r="H782" s="185" t="s">
        <v>256</v>
      </c>
      <c r="I782" s="188"/>
      <c r="J782" s="30"/>
      <c r="K782" s="30"/>
      <c r="L782" s="188"/>
      <c r="M782" s="198"/>
    </row>
    <row r="783" spans="1:13" ht="23.25" customHeight="1">
      <c r="A783" s="184"/>
      <c r="B783" s="185"/>
      <c r="C783" s="185"/>
      <c r="D783" s="190"/>
      <c r="E783" s="192"/>
      <c r="F783" s="30"/>
      <c r="G783" s="30">
        <f t="shared" si="18"/>
        <v>0</v>
      </c>
      <c r="H783" s="185" t="s">
        <v>256</v>
      </c>
      <c r="I783" s="188"/>
      <c r="J783" s="30"/>
      <c r="K783" s="30"/>
      <c r="L783" s="188"/>
      <c r="M783" s="198"/>
    </row>
    <row r="784" spans="1:13" ht="23.25" customHeight="1">
      <c r="A784" s="184"/>
      <c r="B784" s="185"/>
      <c r="C784" s="185"/>
      <c r="D784" s="190"/>
      <c r="E784" s="192"/>
      <c r="F784" s="30"/>
      <c r="G784" s="30">
        <f t="shared" si="18"/>
        <v>0</v>
      </c>
      <c r="H784" s="185" t="s">
        <v>256</v>
      </c>
      <c r="I784" s="188"/>
      <c r="J784" s="30"/>
      <c r="K784" s="30"/>
      <c r="L784" s="188"/>
      <c r="M784" s="198"/>
    </row>
    <row r="785" spans="1:15" ht="23.25" customHeight="1">
      <c r="A785" s="184"/>
      <c r="B785" s="185"/>
      <c r="C785" s="185"/>
      <c r="D785" s="190"/>
      <c r="E785" s="192"/>
      <c r="F785" s="30"/>
      <c r="G785" s="30">
        <f t="shared" si="18"/>
        <v>0</v>
      </c>
      <c r="H785" s="185" t="s">
        <v>256</v>
      </c>
      <c r="I785" s="188"/>
      <c r="J785" s="30"/>
      <c r="K785" s="30"/>
      <c r="L785" s="188"/>
      <c r="M785" s="198"/>
    </row>
    <row r="786" spans="1:15" ht="23.25" customHeight="1">
      <c r="A786" s="184"/>
      <c r="B786" s="185"/>
      <c r="C786" s="185"/>
      <c r="D786" s="190"/>
      <c r="E786" s="192"/>
      <c r="F786" s="30"/>
      <c r="G786" s="30">
        <f t="shared" si="18"/>
        <v>0</v>
      </c>
      <c r="H786" s="185" t="s">
        <v>256</v>
      </c>
      <c r="I786" s="188"/>
      <c r="J786" s="30"/>
      <c r="K786" s="30"/>
      <c r="L786" s="188"/>
      <c r="M786" s="198"/>
    </row>
    <row r="787" spans="1:15" ht="23.25" customHeight="1">
      <c r="A787" s="184"/>
      <c r="B787" s="185"/>
      <c r="C787" s="185"/>
      <c r="D787" s="190"/>
      <c r="E787" s="192"/>
      <c r="F787" s="30"/>
      <c r="G787" s="30">
        <f t="shared" si="18"/>
        <v>0</v>
      </c>
      <c r="H787" s="185" t="s">
        <v>256</v>
      </c>
      <c r="I787" s="188"/>
      <c r="J787" s="30"/>
      <c r="K787" s="30"/>
      <c r="L787" s="188"/>
      <c r="M787" s="198"/>
    </row>
    <row r="788" spans="1:15" ht="23.25" customHeight="1">
      <c r="A788" s="184"/>
      <c r="B788" s="185"/>
      <c r="C788" s="185"/>
      <c r="D788" s="190"/>
      <c r="E788" s="192"/>
      <c r="F788" s="30"/>
      <c r="G788" s="30">
        <f t="shared" si="18"/>
        <v>0</v>
      </c>
      <c r="H788" s="185" t="s">
        <v>256</v>
      </c>
      <c r="I788" s="188"/>
      <c r="J788" s="30"/>
      <c r="K788" s="30"/>
      <c r="L788" s="188"/>
      <c r="M788" s="198"/>
    </row>
    <row r="789" spans="1:15" ht="23.25" customHeight="1">
      <c r="A789" s="184"/>
      <c r="B789" s="185"/>
      <c r="C789" s="185"/>
      <c r="D789" s="190"/>
      <c r="E789" s="192"/>
      <c r="F789" s="30"/>
      <c r="G789" s="30">
        <f t="shared" si="18"/>
        <v>0</v>
      </c>
      <c r="H789" s="185" t="s">
        <v>256</v>
      </c>
      <c r="I789" s="188"/>
      <c r="J789" s="30"/>
      <c r="K789" s="30"/>
      <c r="L789" s="188"/>
      <c r="M789" s="198"/>
    </row>
    <row r="790" spans="1:15" ht="23.25" customHeight="1">
      <c r="A790" s="184"/>
      <c r="B790" s="185"/>
      <c r="C790" s="185"/>
      <c r="D790" s="190"/>
      <c r="E790" s="192"/>
      <c r="F790" s="30"/>
      <c r="G790" s="30">
        <f t="shared" si="18"/>
        <v>0</v>
      </c>
      <c r="H790" s="185" t="s">
        <v>256</v>
      </c>
      <c r="I790" s="188"/>
      <c r="J790" s="30"/>
      <c r="K790" s="30"/>
      <c r="L790" s="188"/>
      <c r="M790" s="198"/>
    </row>
    <row r="791" spans="1:15" ht="23.25" customHeight="1">
      <c r="A791" s="184"/>
      <c r="B791" s="185"/>
      <c r="C791" s="185"/>
      <c r="D791" s="190"/>
      <c r="E791" s="192"/>
      <c r="F791" s="30"/>
      <c r="G791" s="30">
        <f t="shared" si="18"/>
        <v>0</v>
      </c>
      <c r="H791" s="185" t="s">
        <v>256</v>
      </c>
      <c r="I791" s="188"/>
      <c r="J791" s="30"/>
      <c r="K791" s="30"/>
      <c r="L791" s="188"/>
      <c r="M791" s="198"/>
    </row>
    <row r="792" spans="1:15" ht="23.25" customHeight="1">
      <c r="A792" s="184"/>
      <c r="B792" s="185"/>
      <c r="C792" s="185"/>
      <c r="D792" s="190"/>
      <c r="E792" s="192"/>
      <c r="F792" s="30"/>
      <c r="G792" s="30">
        <f t="shared" si="18"/>
        <v>0</v>
      </c>
      <c r="H792" s="185" t="s">
        <v>256</v>
      </c>
      <c r="I792" s="188"/>
      <c r="J792" s="30"/>
      <c r="K792" s="30"/>
      <c r="L792" s="188"/>
      <c r="M792" s="198"/>
    </row>
    <row r="793" spans="1:15" ht="23.25" customHeight="1">
      <c r="A793" s="184"/>
      <c r="B793" s="185" t="s">
        <v>254</v>
      </c>
      <c r="C793" s="185" t="s">
        <v>258</v>
      </c>
      <c r="D793" s="190"/>
      <c r="E793" s="192"/>
      <c r="F793" s="30"/>
      <c r="G793" s="30">
        <f>SUM(G753:G792)</f>
        <v>21835694</v>
      </c>
      <c r="H793" s="185" t="s">
        <v>256</v>
      </c>
      <c r="I793" s="188"/>
      <c r="J793" s="30"/>
      <c r="K793" s="30"/>
      <c r="L793" s="188"/>
      <c r="M793" s="198"/>
      <c r="O793" s="2">
        <f>G793</f>
        <v>21835694</v>
      </c>
    </row>
    <row r="794" spans="1:15" ht="23.25" customHeight="1">
      <c r="A794" s="184"/>
      <c r="B794" s="185"/>
      <c r="C794" s="185"/>
      <c r="D794" s="190"/>
      <c r="E794" s="192"/>
      <c r="F794" s="30"/>
      <c r="G794" s="30"/>
      <c r="H794" s="185" t="s">
        <v>256</v>
      </c>
      <c r="I794" s="188"/>
      <c r="J794" s="30"/>
      <c r="K794" s="30"/>
      <c r="L794" s="188"/>
      <c r="M794" s="198"/>
    </row>
    <row r="795" spans="1:15" ht="23.25" customHeight="1">
      <c r="A795" s="184">
        <v>16</v>
      </c>
      <c r="B795" s="185" t="s">
        <v>273</v>
      </c>
      <c r="C795" s="185"/>
      <c r="D795" s="190"/>
      <c r="E795" s="192"/>
      <c r="F795" s="30" t="s">
        <v>256</v>
      </c>
      <c r="G795" s="30"/>
      <c r="H795" s="185" t="s">
        <v>256</v>
      </c>
      <c r="I795" s="188"/>
      <c r="J795" s="30"/>
      <c r="K795" s="30"/>
      <c r="L795" s="188"/>
      <c r="M795" s="198"/>
    </row>
    <row r="796" spans="1:15" ht="23.25" customHeight="1">
      <c r="A796" s="184"/>
      <c r="B796" s="185" t="s">
        <v>564</v>
      </c>
      <c r="C796" s="185"/>
      <c r="D796" s="190"/>
      <c r="E796" s="192"/>
      <c r="F796" s="30" t="s">
        <v>256</v>
      </c>
      <c r="G796" s="30"/>
      <c r="H796" s="185" t="s">
        <v>256</v>
      </c>
      <c r="I796" s="188"/>
      <c r="J796" s="30"/>
      <c r="K796" s="30"/>
      <c r="L796" s="188"/>
      <c r="M796" s="198"/>
    </row>
    <row r="797" spans="1:15" ht="23.25" customHeight="1">
      <c r="A797" s="184"/>
      <c r="B797" s="189" t="s">
        <v>970</v>
      </c>
      <c r="C797" s="185" t="s">
        <v>971</v>
      </c>
      <c r="D797" s="190" t="s">
        <v>242</v>
      </c>
      <c r="E797" s="192">
        <v>1990</v>
      </c>
      <c r="F797" s="30">
        <v>1350</v>
      </c>
      <c r="G797" s="30">
        <f t="shared" ref="G797:G814" si="19">ROUND(E797*F797,0)</f>
        <v>2686500</v>
      </c>
      <c r="H797" s="185" t="s">
        <v>972</v>
      </c>
      <c r="I797" s="188"/>
      <c r="J797" s="30"/>
      <c r="K797" s="30"/>
      <c r="L797" s="188"/>
      <c r="M797" s="198"/>
    </row>
    <row r="798" spans="1:15" ht="23.25" customHeight="1">
      <c r="A798" s="184"/>
      <c r="B798" s="185" t="s">
        <v>973</v>
      </c>
      <c r="C798" s="185" t="s">
        <v>971</v>
      </c>
      <c r="D798" s="190" t="s">
        <v>242</v>
      </c>
      <c r="E798" s="192">
        <v>59.3</v>
      </c>
      <c r="F798" s="30">
        <v>1350</v>
      </c>
      <c r="G798" s="30">
        <f t="shared" si="19"/>
        <v>80055</v>
      </c>
      <c r="H798" s="185" t="s">
        <v>972</v>
      </c>
      <c r="I798" s="188"/>
      <c r="J798" s="30"/>
      <c r="K798" s="30"/>
      <c r="L798" s="188"/>
      <c r="M798" s="198"/>
    </row>
    <row r="799" spans="1:15" ht="23.25" customHeight="1">
      <c r="A799" s="184"/>
      <c r="B799" s="185" t="s">
        <v>974</v>
      </c>
      <c r="C799" s="185" t="s">
        <v>975</v>
      </c>
      <c r="D799" s="190" t="s">
        <v>242</v>
      </c>
      <c r="E799" s="192">
        <v>105</v>
      </c>
      <c r="F799" s="30">
        <v>1330</v>
      </c>
      <c r="G799" s="30">
        <f t="shared" si="19"/>
        <v>139650</v>
      </c>
      <c r="H799" s="185" t="s">
        <v>976</v>
      </c>
      <c r="I799" s="188"/>
      <c r="J799" s="30"/>
      <c r="K799" s="30"/>
      <c r="L799" s="188"/>
      <c r="M799" s="198"/>
    </row>
    <row r="800" spans="1:15" ht="23.25" customHeight="1">
      <c r="A800" s="184"/>
      <c r="B800" s="185" t="s">
        <v>977</v>
      </c>
      <c r="C800" s="185" t="s">
        <v>978</v>
      </c>
      <c r="D800" s="190" t="s">
        <v>242</v>
      </c>
      <c r="E800" s="192">
        <v>2049</v>
      </c>
      <c r="F800" s="30">
        <v>400</v>
      </c>
      <c r="G800" s="30">
        <f t="shared" si="19"/>
        <v>819600</v>
      </c>
      <c r="H800" s="185" t="s">
        <v>972</v>
      </c>
      <c r="I800" s="188"/>
      <c r="J800" s="30"/>
      <c r="K800" s="30"/>
      <c r="L800" s="188"/>
      <c r="M800" s="198"/>
    </row>
    <row r="801" spans="1:15" ht="23.25" customHeight="1">
      <c r="A801" s="184"/>
      <c r="B801" s="185"/>
      <c r="C801" s="185"/>
      <c r="D801" s="190"/>
      <c r="E801" s="192"/>
      <c r="F801" s="30"/>
      <c r="G801" s="30">
        <f t="shared" si="19"/>
        <v>0</v>
      </c>
      <c r="H801" s="185"/>
      <c r="I801" s="188"/>
      <c r="J801" s="30"/>
      <c r="K801" s="30"/>
      <c r="L801" s="188"/>
      <c r="M801" s="198"/>
    </row>
    <row r="802" spans="1:15" ht="23.25" customHeight="1">
      <c r="A802" s="184"/>
      <c r="B802" s="185"/>
      <c r="C802" s="185"/>
      <c r="D802" s="190"/>
      <c r="E802" s="192"/>
      <c r="F802" s="30"/>
      <c r="G802" s="30">
        <f t="shared" si="19"/>
        <v>0</v>
      </c>
      <c r="H802" s="185" t="s">
        <v>256</v>
      </c>
      <c r="I802" s="188"/>
      <c r="J802" s="30"/>
      <c r="K802" s="30"/>
      <c r="L802" s="188"/>
      <c r="M802" s="198"/>
    </row>
    <row r="803" spans="1:15" ht="23.25" customHeight="1">
      <c r="A803" s="184"/>
      <c r="B803" s="185" t="s">
        <v>582</v>
      </c>
      <c r="C803" s="185"/>
      <c r="D803" s="190"/>
      <c r="E803" s="192"/>
      <c r="F803" s="30"/>
      <c r="G803" s="30">
        <f t="shared" si="19"/>
        <v>0</v>
      </c>
      <c r="H803" s="185" t="s">
        <v>256</v>
      </c>
      <c r="I803" s="188"/>
      <c r="J803" s="30"/>
      <c r="K803" s="30"/>
      <c r="L803" s="188"/>
      <c r="M803" s="198"/>
    </row>
    <row r="804" spans="1:15" ht="23.25" customHeight="1">
      <c r="A804" s="184"/>
      <c r="B804" s="185" t="s">
        <v>979</v>
      </c>
      <c r="C804" s="185" t="s">
        <v>980</v>
      </c>
      <c r="D804" s="190" t="s">
        <v>242</v>
      </c>
      <c r="E804" s="192">
        <v>190</v>
      </c>
      <c r="F804" s="30">
        <v>810</v>
      </c>
      <c r="G804" s="30">
        <f t="shared" si="19"/>
        <v>153900</v>
      </c>
      <c r="H804" s="185" t="s">
        <v>976</v>
      </c>
      <c r="I804" s="188"/>
      <c r="J804" s="30"/>
      <c r="K804" s="30"/>
      <c r="L804" s="188"/>
      <c r="M804" s="198"/>
    </row>
    <row r="805" spans="1:15" ht="23.25" customHeight="1">
      <c r="A805" s="184"/>
      <c r="B805" s="185" t="s">
        <v>979</v>
      </c>
      <c r="C805" s="185" t="s">
        <v>981</v>
      </c>
      <c r="D805" s="190" t="s">
        <v>242</v>
      </c>
      <c r="E805" s="192">
        <v>370</v>
      </c>
      <c r="F805" s="30">
        <v>810</v>
      </c>
      <c r="G805" s="30">
        <f t="shared" si="19"/>
        <v>299700</v>
      </c>
      <c r="H805" s="185" t="s">
        <v>976</v>
      </c>
      <c r="I805" s="188"/>
      <c r="J805" s="30"/>
      <c r="K805" s="30"/>
      <c r="L805" s="188"/>
      <c r="M805" s="198"/>
    </row>
    <row r="806" spans="1:15" ht="23.25" customHeight="1">
      <c r="A806" s="184"/>
      <c r="B806" s="185" t="s">
        <v>982</v>
      </c>
      <c r="C806" s="185" t="s">
        <v>983</v>
      </c>
      <c r="D806" s="190" t="s">
        <v>242</v>
      </c>
      <c r="E806" s="192">
        <v>352</v>
      </c>
      <c r="F806" s="30">
        <v>980</v>
      </c>
      <c r="G806" s="30">
        <f t="shared" si="19"/>
        <v>344960</v>
      </c>
      <c r="H806" s="185" t="s">
        <v>984</v>
      </c>
      <c r="I806" s="188"/>
      <c r="J806" s="30"/>
      <c r="K806" s="30"/>
      <c r="L806" s="188"/>
      <c r="M806" s="198"/>
    </row>
    <row r="807" spans="1:15" ht="23.25" customHeight="1">
      <c r="A807" s="184"/>
      <c r="B807" s="185" t="s">
        <v>982</v>
      </c>
      <c r="C807" s="185" t="s">
        <v>985</v>
      </c>
      <c r="D807" s="190" t="s">
        <v>242</v>
      </c>
      <c r="E807" s="192">
        <v>64.099999999999994</v>
      </c>
      <c r="F807" s="30">
        <v>1190</v>
      </c>
      <c r="G807" s="30">
        <f t="shared" si="19"/>
        <v>76279</v>
      </c>
      <c r="H807" s="185" t="s">
        <v>984</v>
      </c>
      <c r="I807" s="188"/>
      <c r="J807" s="30"/>
      <c r="K807" s="30"/>
      <c r="L807" s="188"/>
      <c r="M807" s="198"/>
    </row>
    <row r="808" spans="1:15" ht="23.25" customHeight="1">
      <c r="A808" s="184"/>
      <c r="B808" s="185" t="s">
        <v>982</v>
      </c>
      <c r="C808" s="185" t="s">
        <v>986</v>
      </c>
      <c r="D808" s="190" t="s">
        <v>242</v>
      </c>
      <c r="E808" s="192">
        <v>94.3</v>
      </c>
      <c r="F808" s="30">
        <v>1190</v>
      </c>
      <c r="G808" s="30">
        <f t="shared" si="19"/>
        <v>112217</v>
      </c>
      <c r="H808" s="185" t="s">
        <v>984</v>
      </c>
      <c r="I808" s="188"/>
      <c r="J808" s="30"/>
      <c r="K808" s="30"/>
      <c r="L808" s="188"/>
      <c r="M808" s="198"/>
    </row>
    <row r="809" spans="1:15" ht="23.25" customHeight="1">
      <c r="A809" s="184"/>
      <c r="B809" s="185" t="s">
        <v>987</v>
      </c>
      <c r="C809" s="185" t="s">
        <v>975</v>
      </c>
      <c r="D809" s="190" t="s">
        <v>242</v>
      </c>
      <c r="E809" s="192">
        <v>4085</v>
      </c>
      <c r="F809" s="30">
        <v>1330</v>
      </c>
      <c r="G809" s="30">
        <f t="shared" si="19"/>
        <v>5433050</v>
      </c>
      <c r="H809" s="185" t="s">
        <v>976</v>
      </c>
      <c r="I809" s="188"/>
      <c r="J809" s="30"/>
      <c r="K809" s="30"/>
      <c r="L809" s="188"/>
      <c r="M809" s="198"/>
    </row>
    <row r="810" spans="1:15" ht="23.25" customHeight="1">
      <c r="A810" s="184"/>
      <c r="B810" s="185" t="s">
        <v>987</v>
      </c>
      <c r="C810" s="185" t="s">
        <v>988</v>
      </c>
      <c r="D810" s="190" t="s">
        <v>101</v>
      </c>
      <c r="E810" s="192">
        <v>3838</v>
      </c>
      <c r="F810" s="30">
        <v>560</v>
      </c>
      <c r="G810" s="30">
        <f t="shared" si="19"/>
        <v>2149280</v>
      </c>
      <c r="H810" s="185" t="s">
        <v>984</v>
      </c>
      <c r="I810" s="188"/>
      <c r="J810" s="30"/>
      <c r="K810" s="30"/>
      <c r="L810" s="188"/>
      <c r="M810" s="198"/>
    </row>
    <row r="811" spans="1:15" ht="23.25" customHeight="1">
      <c r="A811" s="184"/>
      <c r="B811" s="185" t="s">
        <v>989</v>
      </c>
      <c r="C811" s="185" t="s">
        <v>990</v>
      </c>
      <c r="D811" s="190" t="s">
        <v>242</v>
      </c>
      <c r="E811" s="192">
        <v>302</v>
      </c>
      <c r="F811" s="30">
        <v>1040</v>
      </c>
      <c r="G811" s="30">
        <f t="shared" si="19"/>
        <v>314080</v>
      </c>
      <c r="H811" s="185" t="s">
        <v>991</v>
      </c>
      <c r="I811" s="188"/>
      <c r="J811" s="30"/>
      <c r="K811" s="30"/>
      <c r="L811" s="188"/>
      <c r="M811" s="198"/>
    </row>
    <row r="812" spans="1:15" ht="23.25" customHeight="1">
      <c r="A812" s="184"/>
      <c r="B812" s="185"/>
      <c r="C812" s="185"/>
      <c r="D812" s="190"/>
      <c r="E812" s="192"/>
      <c r="F812" s="30"/>
      <c r="G812" s="30">
        <f t="shared" si="19"/>
        <v>0</v>
      </c>
      <c r="H812" s="185"/>
      <c r="I812" s="188"/>
      <c r="J812" s="30"/>
      <c r="K812" s="30"/>
      <c r="L812" s="188"/>
      <c r="M812" s="198"/>
    </row>
    <row r="813" spans="1:15" ht="23.25" customHeight="1">
      <c r="A813" s="184"/>
      <c r="B813" s="185"/>
      <c r="C813" s="185"/>
      <c r="D813" s="190"/>
      <c r="E813" s="192"/>
      <c r="F813" s="30"/>
      <c r="G813" s="30">
        <f t="shared" si="19"/>
        <v>0</v>
      </c>
      <c r="H813" s="185"/>
      <c r="I813" s="188"/>
      <c r="J813" s="30"/>
      <c r="K813" s="30"/>
      <c r="L813" s="188"/>
      <c r="M813" s="198"/>
    </row>
    <row r="814" spans="1:15" ht="23.25" customHeight="1">
      <c r="A814" s="184"/>
      <c r="B814" s="185"/>
      <c r="C814" s="185"/>
      <c r="D814" s="190"/>
      <c r="E814" s="192"/>
      <c r="F814" s="30"/>
      <c r="G814" s="30">
        <f t="shared" si="19"/>
        <v>0</v>
      </c>
      <c r="H814" s="185"/>
      <c r="I814" s="188"/>
      <c r="J814" s="30"/>
      <c r="K814" s="30"/>
      <c r="L814" s="188"/>
      <c r="M814" s="198"/>
    </row>
    <row r="815" spans="1:15" ht="23.25" customHeight="1">
      <c r="A815" s="184"/>
      <c r="B815" s="185" t="s">
        <v>254</v>
      </c>
      <c r="C815" s="185" t="s">
        <v>258</v>
      </c>
      <c r="D815" s="190"/>
      <c r="E815" s="192"/>
      <c r="F815" s="30"/>
      <c r="G815" s="30">
        <f>SUM(G797:G814)</f>
        <v>12609271</v>
      </c>
      <c r="H815" s="185"/>
      <c r="I815" s="188"/>
      <c r="J815" s="30"/>
      <c r="K815" s="30"/>
      <c r="L815" s="188"/>
      <c r="M815" s="198"/>
      <c r="O815" s="2">
        <f>G815</f>
        <v>12609271</v>
      </c>
    </row>
    <row r="816" spans="1:15" ht="23.25" customHeight="1">
      <c r="A816" s="184"/>
      <c r="B816" s="185"/>
      <c r="C816" s="185"/>
      <c r="D816" s="190"/>
      <c r="E816" s="192"/>
      <c r="F816" s="30"/>
      <c r="G816" s="30"/>
      <c r="H816" s="185" t="s">
        <v>256</v>
      </c>
      <c r="I816" s="188"/>
      <c r="J816" s="30"/>
      <c r="K816" s="30"/>
      <c r="L816" s="188"/>
      <c r="M816" s="198"/>
    </row>
    <row r="817" spans="1:13" ht="23.25" customHeight="1">
      <c r="A817" s="184">
        <v>17</v>
      </c>
      <c r="B817" s="185" t="s">
        <v>274</v>
      </c>
      <c r="C817" s="185"/>
      <c r="D817" s="190"/>
      <c r="E817" s="192"/>
      <c r="F817" s="30" t="s">
        <v>256</v>
      </c>
      <c r="G817" s="30"/>
      <c r="H817" s="185" t="s">
        <v>256</v>
      </c>
      <c r="I817" s="188"/>
      <c r="J817" s="30"/>
      <c r="K817" s="30"/>
      <c r="L817" s="188"/>
      <c r="M817" s="198"/>
    </row>
    <row r="818" spans="1:13" ht="23.25" customHeight="1">
      <c r="A818" s="184"/>
      <c r="B818" s="185" t="s">
        <v>582</v>
      </c>
      <c r="C818" s="185"/>
      <c r="D818" s="190"/>
      <c r="E818" s="192"/>
      <c r="F818" s="30" t="s">
        <v>256</v>
      </c>
      <c r="G818" s="30"/>
      <c r="H818" s="185" t="s">
        <v>256</v>
      </c>
      <c r="I818" s="188"/>
      <c r="J818" s="30"/>
      <c r="K818" s="30"/>
      <c r="L818" s="188"/>
      <c r="M818" s="198"/>
    </row>
    <row r="819" spans="1:13" ht="23.25" customHeight="1">
      <c r="A819" s="184"/>
      <c r="B819" s="185" t="s">
        <v>992</v>
      </c>
      <c r="C819" s="185" t="s">
        <v>993</v>
      </c>
      <c r="D819" s="190" t="s">
        <v>242</v>
      </c>
      <c r="E819" s="192">
        <v>542</v>
      </c>
      <c r="F819" s="30">
        <v>2320</v>
      </c>
      <c r="G819" s="30">
        <f t="shared" ref="G819:G986" si="20">ROUND(E819*F819,0)</f>
        <v>1257440</v>
      </c>
      <c r="H819" s="185" t="s">
        <v>994</v>
      </c>
      <c r="I819" s="188"/>
      <c r="J819" s="30"/>
      <c r="K819" s="30"/>
      <c r="L819" s="188"/>
      <c r="M819" s="198"/>
    </row>
    <row r="820" spans="1:13" ht="23.25" customHeight="1">
      <c r="A820" s="184"/>
      <c r="B820" s="185" t="s">
        <v>992</v>
      </c>
      <c r="C820" s="185" t="s">
        <v>995</v>
      </c>
      <c r="D820" s="190" t="s">
        <v>242</v>
      </c>
      <c r="E820" s="192">
        <v>21.3</v>
      </c>
      <c r="F820" s="30">
        <v>3360</v>
      </c>
      <c r="G820" s="30">
        <f t="shared" si="20"/>
        <v>71568</v>
      </c>
      <c r="H820" s="185" t="s">
        <v>233</v>
      </c>
      <c r="I820" s="188"/>
      <c r="J820" s="30"/>
      <c r="K820" s="30"/>
      <c r="L820" s="188"/>
      <c r="M820" s="198"/>
    </row>
    <row r="821" spans="1:13" ht="23.25" customHeight="1">
      <c r="A821" s="184"/>
      <c r="B821" s="185" t="s">
        <v>996</v>
      </c>
      <c r="C821" s="185" t="s">
        <v>993</v>
      </c>
      <c r="D821" s="190" t="s">
        <v>242</v>
      </c>
      <c r="E821" s="192">
        <v>100</v>
      </c>
      <c r="F821" s="30">
        <v>2710</v>
      </c>
      <c r="G821" s="30">
        <f t="shared" si="20"/>
        <v>271000</v>
      </c>
      <c r="H821" s="185" t="s">
        <v>997</v>
      </c>
      <c r="I821" s="188"/>
      <c r="J821" s="30"/>
      <c r="K821" s="30"/>
      <c r="L821" s="188"/>
      <c r="M821" s="198"/>
    </row>
    <row r="822" spans="1:13" ht="23.25" customHeight="1">
      <c r="A822" s="184"/>
      <c r="B822" s="185" t="s">
        <v>998</v>
      </c>
      <c r="C822" s="185" t="s">
        <v>999</v>
      </c>
      <c r="D822" s="190" t="s">
        <v>242</v>
      </c>
      <c r="E822" s="192">
        <v>385</v>
      </c>
      <c r="F822" s="30">
        <v>3040</v>
      </c>
      <c r="G822" s="30">
        <f t="shared" si="20"/>
        <v>1170400</v>
      </c>
      <c r="H822" s="185" t="s">
        <v>233</v>
      </c>
      <c r="I822" s="188"/>
      <c r="J822" s="30"/>
      <c r="K822" s="30"/>
      <c r="L822" s="188"/>
      <c r="M822" s="198"/>
    </row>
    <row r="823" spans="1:13" ht="23.25" customHeight="1">
      <c r="A823" s="184"/>
      <c r="B823" s="185" t="s">
        <v>1000</v>
      </c>
      <c r="C823" s="185">
        <v>0</v>
      </c>
      <c r="D823" s="190" t="s">
        <v>242</v>
      </c>
      <c r="E823" s="192">
        <v>15.8</v>
      </c>
      <c r="F823" s="30">
        <v>1710</v>
      </c>
      <c r="G823" s="30">
        <f t="shared" si="20"/>
        <v>27018</v>
      </c>
      <c r="H823" s="185" t="s">
        <v>1001</v>
      </c>
      <c r="I823" s="188"/>
      <c r="J823" s="30"/>
      <c r="K823" s="30"/>
      <c r="L823" s="188"/>
      <c r="M823" s="198"/>
    </row>
    <row r="824" spans="1:13" ht="23.25" customHeight="1">
      <c r="A824" s="184"/>
      <c r="B824" s="185" t="s">
        <v>1002</v>
      </c>
      <c r="C824" s="185" t="s">
        <v>1003</v>
      </c>
      <c r="D824" s="190" t="s">
        <v>242</v>
      </c>
      <c r="E824" s="192">
        <v>2644</v>
      </c>
      <c r="F824" s="30">
        <v>13400</v>
      </c>
      <c r="G824" s="30">
        <f t="shared" si="20"/>
        <v>35429600</v>
      </c>
      <c r="H824" s="185" t="s">
        <v>233</v>
      </c>
      <c r="I824" s="188"/>
      <c r="J824" s="30"/>
      <c r="K824" s="30"/>
      <c r="L824" s="188"/>
      <c r="M824" s="198"/>
    </row>
    <row r="825" spans="1:13" ht="23.25" customHeight="1">
      <c r="A825" s="184"/>
      <c r="B825" s="185" t="s">
        <v>1004</v>
      </c>
      <c r="C825" s="185">
        <v>0</v>
      </c>
      <c r="D825" s="190" t="s">
        <v>1005</v>
      </c>
      <c r="E825" s="192">
        <v>10</v>
      </c>
      <c r="F825" s="30">
        <v>9250</v>
      </c>
      <c r="G825" s="30">
        <f t="shared" si="20"/>
        <v>92500</v>
      </c>
      <c r="H825" s="185" t="s">
        <v>1006</v>
      </c>
      <c r="I825" s="188"/>
      <c r="J825" s="30"/>
      <c r="K825" s="30"/>
      <c r="L825" s="188"/>
      <c r="M825" s="198"/>
    </row>
    <row r="826" spans="1:13" ht="23.25" customHeight="1">
      <c r="A826" s="184"/>
      <c r="B826" s="185" t="s">
        <v>1007</v>
      </c>
      <c r="C826" s="185" t="s">
        <v>1008</v>
      </c>
      <c r="D826" s="190" t="s">
        <v>242</v>
      </c>
      <c r="E826" s="192">
        <v>251</v>
      </c>
      <c r="F826" s="30">
        <v>12800</v>
      </c>
      <c r="G826" s="30">
        <f t="shared" si="20"/>
        <v>3212800</v>
      </c>
      <c r="H826" s="185" t="s">
        <v>1009</v>
      </c>
      <c r="I826" s="188"/>
      <c r="J826" s="30"/>
      <c r="K826" s="30"/>
      <c r="L826" s="188"/>
      <c r="M826" s="198"/>
    </row>
    <row r="827" spans="1:13" ht="23.25" customHeight="1">
      <c r="A827" s="184"/>
      <c r="B827" s="185" t="s">
        <v>1010</v>
      </c>
      <c r="C827" s="185" t="s">
        <v>1011</v>
      </c>
      <c r="D827" s="190" t="s">
        <v>101</v>
      </c>
      <c r="E827" s="192">
        <v>310</v>
      </c>
      <c r="F827" s="30">
        <v>290</v>
      </c>
      <c r="G827" s="30">
        <f t="shared" si="20"/>
        <v>89900</v>
      </c>
      <c r="H827" s="185" t="s">
        <v>994</v>
      </c>
      <c r="I827" s="188"/>
      <c r="J827" s="30"/>
      <c r="K827" s="30"/>
      <c r="L827" s="188"/>
      <c r="M827" s="198"/>
    </row>
    <row r="828" spans="1:13" ht="23.25" customHeight="1">
      <c r="A828" s="184"/>
      <c r="B828" s="185" t="s">
        <v>1012</v>
      </c>
      <c r="C828" s="185" t="s">
        <v>1013</v>
      </c>
      <c r="D828" s="190" t="s">
        <v>242</v>
      </c>
      <c r="E828" s="192">
        <v>2812</v>
      </c>
      <c r="F828" s="30">
        <v>970</v>
      </c>
      <c r="G828" s="30">
        <f t="shared" si="20"/>
        <v>2727640</v>
      </c>
      <c r="H828" s="185" t="s">
        <v>1014</v>
      </c>
      <c r="I828" s="188"/>
      <c r="J828" s="30"/>
      <c r="K828" s="30"/>
      <c r="L828" s="188"/>
      <c r="M828" s="198"/>
    </row>
    <row r="829" spans="1:13" ht="23.25" customHeight="1">
      <c r="A829" s="184"/>
      <c r="B829" s="185" t="s">
        <v>1015</v>
      </c>
      <c r="C829" s="185" t="s">
        <v>1016</v>
      </c>
      <c r="D829" s="190" t="s">
        <v>242</v>
      </c>
      <c r="E829" s="192">
        <v>32.700000000000003</v>
      </c>
      <c r="F829" s="30">
        <v>480</v>
      </c>
      <c r="G829" s="30">
        <f t="shared" si="20"/>
        <v>15696</v>
      </c>
      <c r="H829" s="185" t="s">
        <v>1017</v>
      </c>
      <c r="I829" s="188"/>
      <c r="J829" s="30"/>
      <c r="K829" s="30"/>
      <c r="L829" s="188"/>
      <c r="M829" s="198"/>
    </row>
    <row r="830" spans="1:13" ht="23.25" customHeight="1">
      <c r="A830" s="184"/>
      <c r="B830" s="185" t="s">
        <v>1018</v>
      </c>
      <c r="C830" s="185" t="s">
        <v>1019</v>
      </c>
      <c r="D830" s="190" t="s">
        <v>242</v>
      </c>
      <c r="E830" s="192">
        <v>642</v>
      </c>
      <c r="F830" s="30">
        <v>2150</v>
      </c>
      <c r="G830" s="30">
        <f t="shared" si="20"/>
        <v>1380300</v>
      </c>
      <c r="H830" s="185" t="s">
        <v>1020</v>
      </c>
      <c r="I830" s="188"/>
      <c r="J830" s="30"/>
      <c r="K830" s="30"/>
      <c r="L830" s="188"/>
      <c r="M830" s="198"/>
    </row>
    <row r="831" spans="1:13" ht="23.25" customHeight="1">
      <c r="A831" s="184"/>
      <c r="B831" s="185" t="s">
        <v>1021</v>
      </c>
      <c r="C831" s="185" t="s">
        <v>1022</v>
      </c>
      <c r="D831" s="190" t="s">
        <v>242</v>
      </c>
      <c r="E831" s="192">
        <v>2583</v>
      </c>
      <c r="F831" s="30">
        <v>4160</v>
      </c>
      <c r="G831" s="30">
        <f t="shared" si="20"/>
        <v>10745280</v>
      </c>
      <c r="H831" s="185" t="s">
        <v>233</v>
      </c>
      <c r="I831" s="188"/>
      <c r="J831" s="30"/>
      <c r="K831" s="30"/>
      <c r="L831" s="188"/>
      <c r="M831" s="198"/>
    </row>
    <row r="832" spans="1:13" ht="23.25" customHeight="1">
      <c r="A832" s="184"/>
      <c r="B832" s="185" t="s">
        <v>1023</v>
      </c>
      <c r="C832" s="185" t="s">
        <v>1024</v>
      </c>
      <c r="D832" s="190" t="s">
        <v>242</v>
      </c>
      <c r="E832" s="192">
        <v>66.099999999999994</v>
      </c>
      <c r="F832" s="30">
        <v>2980</v>
      </c>
      <c r="G832" s="30">
        <f t="shared" si="20"/>
        <v>196978</v>
      </c>
      <c r="H832" s="185" t="s">
        <v>1025</v>
      </c>
      <c r="I832" s="188"/>
      <c r="J832" s="30"/>
      <c r="K832" s="30"/>
      <c r="L832" s="188"/>
      <c r="M832" s="198"/>
    </row>
    <row r="833" spans="1:13" ht="23.25" customHeight="1">
      <c r="A833" s="184"/>
      <c r="B833" s="185" t="s">
        <v>1026</v>
      </c>
      <c r="C833" s="185" t="s">
        <v>1027</v>
      </c>
      <c r="D833" s="190" t="s">
        <v>242</v>
      </c>
      <c r="E833" s="192">
        <v>223</v>
      </c>
      <c r="F833" s="30">
        <v>2850</v>
      </c>
      <c r="G833" s="30">
        <f t="shared" si="20"/>
        <v>635550</v>
      </c>
      <c r="H833" s="185" t="s">
        <v>1028</v>
      </c>
      <c r="I833" s="188"/>
      <c r="J833" s="30"/>
      <c r="K833" s="30"/>
      <c r="L833" s="188"/>
      <c r="M833" s="198"/>
    </row>
    <row r="834" spans="1:13" ht="23.25" customHeight="1">
      <c r="A834" s="184"/>
      <c r="B834" s="185" t="s">
        <v>1029</v>
      </c>
      <c r="C834" s="185" t="s">
        <v>1030</v>
      </c>
      <c r="D834" s="190" t="s">
        <v>242</v>
      </c>
      <c r="E834" s="192">
        <v>268</v>
      </c>
      <c r="F834" s="30">
        <v>6160</v>
      </c>
      <c r="G834" s="30">
        <f t="shared" si="20"/>
        <v>1650880</v>
      </c>
      <c r="H834" s="185" t="s">
        <v>1025</v>
      </c>
      <c r="I834" s="188"/>
      <c r="J834" s="30"/>
      <c r="K834" s="30"/>
      <c r="L834" s="188"/>
      <c r="M834" s="198"/>
    </row>
    <row r="835" spans="1:13" ht="23.25" customHeight="1">
      <c r="A835" s="184"/>
      <c r="B835" s="185" t="s">
        <v>1031</v>
      </c>
      <c r="C835" s="185">
        <v>0</v>
      </c>
      <c r="D835" s="190" t="s">
        <v>242</v>
      </c>
      <c r="E835" s="192">
        <v>32.700000000000003</v>
      </c>
      <c r="F835" s="30">
        <v>820</v>
      </c>
      <c r="G835" s="30">
        <f t="shared" si="20"/>
        <v>26814</v>
      </c>
      <c r="H835" s="185" t="s">
        <v>1032</v>
      </c>
      <c r="I835" s="188"/>
      <c r="J835" s="30"/>
      <c r="K835" s="30"/>
      <c r="L835" s="188"/>
      <c r="M835" s="198"/>
    </row>
    <row r="836" spans="1:13" ht="23.25" customHeight="1">
      <c r="A836" s="184"/>
      <c r="B836" s="185" t="s">
        <v>1033</v>
      </c>
      <c r="C836" s="185" t="s">
        <v>1034</v>
      </c>
      <c r="D836" s="190" t="s">
        <v>242</v>
      </c>
      <c r="E836" s="192">
        <v>324</v>
      </c>
      <c r="F836" s="30">
        <v>3600</v>
      </c>
      <c r="G836" s="30">
        <f t="shared" si="20"/>
        <v>1166400</v>
      </c>
      <c r="H836" s="185" t="s">
        <v>233</v>
      </c>
      <c r="I836" s="188"/>
      <c r="J836" s="30"/>
      <c r="K836" s="30"/>
      <c r="L836" s="188"/>
      <c r="M836" s="198"/>
    </row>
    <row r="837" spans="1:13" ht="23.25" customHeight="1">
      <c r="A837" s="184"/>
      <c r="B837" s="185"/>
      <c r="C837" s="185"/>
      <c r="D837" s="190"/>
      <c r="E837" s="192"/>
      <c r="F837" s="30"/>
      <c r="G837" s="30">
        <f>ROUND(E837*F837,0)</f>
        <v>0</v>
      </c>
      <c r="H837" s="185" t="s">
        <v>256</v>
      </c>
      <c r="I837" s="188"/>
      <c r="J837" s="30"/>
      <c r="K837" s="30"/>
      <c r="L837" s="188"/>
      <c r="M837" s="198"/>
    </row>
    <row r="838" spans="1:13" ht="23.25" customHeight="1">
      <c r="A838" s="184"/>
      <c r="B838" s="185"/>
      <c r="C838" s="185"/>
      <c r="D838" s="190"/>
      <c r="E838" s="192"/>
      <c r="F838" s="30"/>
      <c r="G838" s="30">
        <f>ROUND(E838*F838,0)</f>
        <v>0</v>
      </c>
      <c r="H838" s="185" t="s">
        <v>256</v>
      </c>
      <c r="I838" s="188"/>
      <c r="J838" s="30"/>
      <c r="K838" s="30"/>
      <c r="L838" s="188"/>
      <c r="M838" s="198"/>
    </row>
    <row r="839" spans="1:13" ht="23.25" customHeight="1">
      <c r="A839" s="184"/>
      <c r="B839" s="185" t="s">
        <v>1035</v>
      </c>
      <c r="C839" s="185">
        <v>0</v>
      </c>
      <c r="D839" s="190" t="s">
        <v>242</v>
      </c>
      <c r="E839" s="192">
        <v>195</v>
      </c>
      <c r="F839" s="30">
        <v>7440</v>
      </c>
      <c r="G839" s="30">
        <f t="shared" si="20"/>
        <v>1450800</v>
      </c>
      <c r="H839" s="185" t="s">
        <v>233</v>
      </c>
      <c r="I839" s="188"/>
      <c r="J839" s="30"/>
      <c r="K839" s="30"/>
      <c r="L839" s="188"/>
      <c r="M839" s="198"/>
    </row>
    <row r="840" spans="1:13" ht="23.25" customHeight="1">
      <c r="A840" s="184"/>
      <c r="B840" s="185" t="s">
        <v>1036</v>
      </c>
      <c r="C840" s="185" t="s">
        <v>1037</v>
      </c>
      <c r="D840" s="190" t="s">
        <v>242</v>
      </c>
      <c r="E840" s="192">
        <v>324</v>
      </c>
      <c r="F840" s="30">
        <v>270</v>
      </c>
      <c r="G840" s="30">
        <f t="shared" si="20"/>
        <v>87480</v>
      </c>
      <c r="H840" s="185" t="s">
        <v>976</v>
      </c>
      <c r="I840" s="188"/>
      <c r="J840" s="30"/>
      <c r="K840" s="30"/>
      <c r="L840" s="188"/>
      <c r="M840" s="198"/>
    </row>
    <row r="841" spans="1:13" ht="23.25" customHeight="1">
      <c r="A841" s="184"/>
      <c r="B841" s="185" t="s">
        <v>1038</v>
      </c>
      <c r="C841" s="185" t="s">
        <v>1039</v>
      </c>
      <c r="D841" s="190" t="s">
        <v>242</v>
      </c>
      <c r="E841" s="192">
        <v>587</v>
      </c>
      <c r="F841" s="30">
        <v>980</v>
      </c>
      <c r="G841" s="30">
        <f t="shared" si="20"/>
        <v>575260</v>
      </c>
      <c r="H841" s="185" t="s">
        <v>1040</v>
      </c>
      <c r="I841" s="188"/>
      <c r="J841" s="30"/>
      <c r="K841" s="30"/>
      <c r="L841" s="188"/>
      <c r="M841" s="198"/>
    </row>
    <row r="842" spans="1:13" ht="23.25" customHeight="1">
      <c r="A842" s="184"/>
      <c r="B842" s="185" t="s">
        <v>1041</v>
      </c>
      <c r="C842" s="185" t="s">
        <v>1042</v>
      </c>
      <c r="D842" s="190" t="s">
        <v>101</v>
      </c>
      <c r="E842" s="192">
        <v>296</v>
      </c>
      <c r="F842" s="30">
        <v>2240</v>
      </c>
      <c r="G842" s="30">
        <f t="shared" si="20"/>
        <v>663040</v>
      </c>
      <c r="H842" s="185" t="s">
        <v>233</v>
      </c>
      <c r="I842" s="188"/>
      <c r="J842" s="30"/>
      <c r="K842" s="30"/>
      <c r="L842" s="188"/>
      <c r="M842" s="198"/>
    </row>
    <row r="843" spans="1:13" ht="23.25" customHeight="1">
      <c r="A843" s="184"/>
      <c r="B843" s="185" t="s">
        <v>1043</v>
      </c>
      <c r="C843" s="185" t="s">
        <v>1044</v>
      </c>
      <c r="D843" s="190" t="s">
        <v>242</v>
      </c>
      <c r="E843" s="192">
        <v>353</v>
      </c>
      <c r="F843" s="30">
        <v>2160</v>
      </c>
      <c r="G843" s="30">
        <f t="shared" si="20"/>
        <v>762480</v>
      </c>
      <c r="H843" s="185" t="s">
        <v>1045</v>
      </c>
      <c r="I843" s="188"/>
      <c r="J843" s="30"/>
      <c r="K843" s="30"/>
      <c r="L843" s="188"/>
      <c r="M843" s="198"/>
    </row>
    <row r="844" spans="1:13" ht="23.25" customHeight="1">
      <c r="A844" s="184"/>
      <c r="B844" s="185" t="s">
        <v>1046</v>
      </c>
      <c r="C844" s="185" t="s">
        <v>1047</v>
      </c>
      <c r="D844" s="190" t="s">
        <v>242</v>
      </c>
      <c r="E844" s="192">
        <v>3267</v>
      </c>
      <c r="F844" s="30">
        <v>2840</v>
      </c>
      <c r="G844" s="30">
        <f t="shared" si="20"/>
        <v>9278280</v>
      </c>
      <c r="H844" s="185" t="s">
        <v>1048</v>
      </c>
      <c r="I844" s="188"/>
      <c r="J844" s="30"/>
      <c r="K844" s="30"/>
      <c r="L844" s="188"/>
      <c r="M844" s="198"/>
    </row>
    <row r="845" spans="1:13" ht="23.25" customHeight="1">
      <c r="A845" s="184"/>
      <c r="B845" s="185" t="s">
        <v>1049</v>
      </c>
      <c r="C845" s="185">
        <v>0</v>
      </c>
      <c r="D845" s="190" t="s">
        <v>101</v>
      </c>
      <c r="E845" s="192">
        <v>2370</v>
      </c>
      <c r="F845" s="30">
        <v>380</v>
      </c>
      <c r="G845" s="30">
        <f t="shared" si="20"/>
        <v>900600</v>
      </c>
      <c r="H845" s="185" t="s">
        <v>658</v>
      </c>
      <c r="I845" s="188"/>
      <c r="J845" s="30"/>
      <c r="K845" s="30"/>
      <c r="L845" s="188"/>
      <c r="M845" s="198"/>
    </row>
    <row r="846" spans="1:13" ht="23.25" customHeight="1">
      <c r="A846" s="184"/>
      <c r="B846" s="185"/>
      <c r="C846" s="185"/>
      <c r="D846" s="190"/>
      <c r="E846" s="192"/>
      <c r="F846" s="30"/>
      <c r="G846" s="30">
        <f t="shared" si="20"/>
        <v>0</v>
      </c>
      <c r="H846" s="185" t="s">
        <v>256</v>
      </c>
      <c r="I846" s="188"/>
      <c r="J846" s="30"/>
      <c r="K846" s="30"/>
      <c r="L846" s="188"/>
      <c r="M846" s="198"/>
    </row>
    <row r="847" spans="1:13" ht="23.25" customHeight="1">
      <c r="A847" s="184"/>
      <c r="B847" s="185" t="s">
        <v>1050</v>
      </c>
      <c r="C847" s="185" t="s">
        <v>1051</v>
      </c>
      <c r="D847" s="190" t="s">
        <v>242</v>
      </c>
      <c r="E847" s="192">
        <v>475</v>
      </c>
      <c r="F847" s="30">
        <v>1200</v>
      </c>
      <c r="G847" s="30">
        <f t="shared" si="20"/>
        <v>570000</v>
      </c>
      <c r="H847" s="185" t="s">
        <v>233</v>
      </c>
      <c r="I847" s="188"/>
      <c r="J847" s="30"/>
      <c r="K847" s="30"/>
      <c r="L847" s="188"/>
      <c r="M847" s="198"/>
    </row>
    <row r="848" spans="1:13" ht="23.25" customHeight="1">
      <c r="A848" s="184"/>
      <c r="B848" s="185" t="s">
        <v>1050</v>
      </c>
      <c r="C848" s="185" t="s">
        <v>1052</v>
      </c>
      <c r="D848" s="190" t="s">
        <v>242</v>
      </c>
      <c r="E848" s="192">
        <v>1302</v>
      </c>
      <c r="F848" s="30">
        <v>1550</v>
      </c>
      <c r="G848" s="30">
        <f t="shared" si="20"/>
        <v>2018100</v>
      </c>
      <c r="H848" s="185" t="s">
        <v>1040</v>
      </c>
      <c r="I848" s="188"/>
      <c r="J848" s="30"/>
      <c r="K848" s="30"/>
      <c r="L848" s="188"/>
      <c r="M848" s="198"/>
    </row>
    <row r="849" spans="1:15" ht="23.25" customHeight="1">
      <c r="A849" s="184"/>
      <c r="B849" s="185" t="s">
        <v>1053</v>
      </c>
      <c r="C849" s="185" t="s">
        <v>1052</v>
      </c>
      <c r="D849" s="190" t="s">
        <v>242</v>
      </c>
      <c r="E849" s="192">
        <v>373</v>
      </c>
      <c r="F849" s="30">
        <v>1550</v>
      </c>
      <c r="G849" s="30">
        <f t="shared" si="20"/>
        <v>578150</v>
      </c>
      <c r="H849" s="185" t="s">
        <v>1040</v>
      </c>
      <c r="I849" s="188"/>
      <c r="J849" s="30"/>
      <c r="K849" s="30"/>
      <c r="L849" s="188"/>
      <c r="M849" s="198"/>
    </row>
    <row r="850" spans="1:15" ht="23.25" customHeight="1">
      <c r="A850" s="184"/>
      <c r="B850" s="185" t="s">
        <v>1054</v>
      </c>
      <c r="C850" s="185" t="s">
        <v>1055</v>
      </c>
      <c r="D850" s="190" t="s">
        <v>242</v>
      </c>
      <c r="E850" s="192">
        <v>569</v>
      </c>
      <c r="F850" s="30">
        <v>1700</v>
      </c>
      <c r="G850" s="30">
        <f t="shared" si="20"/>
        <v>967300</v>
      </c>
      <c r="H850" s="185" t="s">
        <v>1040</v>
      </c>
      <c r="I850" s="188"/>
      <c r="J850" s="30"/>
      <c r="K850" s="30"/>
      <c r="L850" s="188"/>
      <c r="M850" s="198"/>
    </row>
    <row r="851" spans="1:15" ht="23.25" customHeight="1">
      <c r="A851" s="184"/>
      <c r="B851" s="185" t="s">
        <v>1056</v>
      </c>
      <c r="C851" s="185" t="s">
        <v>1055</v>
      </c>
      <c r="D851" s="190" t="s">
        <v>242</v>
      </c>
      <c r="E851" s="192">
        <v>276</v>
      </c>
      <c r="F851" s="30">
        <v>1700</v>
      </c>
      <c r="G851" s="30">
        <f t="shared" si="20"/>
        <v>469200</v>
      </c>
      <c r="H851" s="185" t="s">
        <v>1040</v>
      </c>
      <c r="I851" s="188"/>
      <c r="J851" s="30"/>
      <c r="K851" s="30"/>
      <c r="L851" s="188"/>
      <c r="M851" s="198"/>
    </row>
    <row r="852" spans="1:15" ht="23.25" customHeight="1">
      <c r="A852" s="184"/>
      <c r="B852" s="185"/>
      <c r="C852" s="185"/>
      <c r="D852" s="190"/>
      <c r="E852" s="192"/>
      <c r="F852" s="30"/>
      <c r="G852" s="30">
        <f t="shared" si="20"/>
        <v>0</v>
      </c>
      <c r="H852" s="185" t="s">
        <v>256</v>
      </c>
      <c r="I852" s="188"/>
      <c r="J852" s="30"/>
      <c r="K852" s="30"/>
      <c r="L852" s="188"/>
      <c r="M852" s="198"/>
    </row>
    <row r="853" spans="1:15" ht="23.25" customHeight="1">
      <c r="A853" s="184"/>
      <c r="B853" s="185"/>
      <c r="C853" s="185"/>
      <c r="D853" s="190"/>
      <c r="E853" s="192"/>
      <c r="F853" s="30"/>
      <c r="G853" s="30">
        <f t="shared" si="20"/>
        <v>0</v>
      </c>
      <c r="H853" s="185" t="s">
        <v>256</v>
      </c>
      <c r="I853" s="188"/>
      <c r="J853" s="30"/>
      <c r="K853" s="30"/>
      <c r="L853" s="188"/>
      <c r="M853" s="198"/>
    </row>
    <row r="854" spans="1:15" ht="23.25" customHeight="1">
      <c r="A854" s="184"/>
      <c r="B854" s="185"/>
      <c r="C854" s="185"/>
      <c r="D854" s="190"/>
      <c r="E854" s="192"/>
      <c r="F854" s="30"/>
      <c r="G854" s="30">
        <f t="shared" si="20"/>
        <v>0</v>
      </c>
      <c r="H854" s="185" t="s">
        <v>256</v>
      </c>
      <c r="I854" s="188"/>
      <c r="J854" s="30"/>
      <c r="K854" s="30"/>
      <c r="L854" s="188"/>
      <c r="M854" s="198"/>
    </row>
    <row r="855" spans="1:15" ht="23.25" customHeight="1">
      <c r="A855" s="184"/>
      <c r="B855" s="185"/>
      <c r="C855" s="185"/>
      <c r="D855" s="190"/>
      <c r="E855" s="192"/>
      <c r="F855" s="30"/>
      <c r="G855" s="30">
        <f t="shared" si="20"/>
        <v>0</v>
      </c>
      <c r="H855" s="185" t="s">
        <v>256</v>
      </c>
      <c r="I855" s="188"/>
      <c r="J855" s="30"/>
      <c r="K855" s="30"/>
      <c r="L855" s="188"/>
      <c r="M855" s="198"/>
    </row>
    <row r="856" spans="1:15" ht="23.25" customHeight="1">
      <c r="A856" s="184"/>
      <c r="B856" s="185"/>
      <c r="C856" s="185"/>
      <c r="D856" s="190"/>
      <c r="E856" s="192"/>
      <c r="F856" s="30"/>
      <c r="G856" s="30">
        <f t="shared" si="20"/>
        <v>0</v>
      </c>
      <c r="H856" s="185" t="s">
        <v>256</v>
      </c>
      <c r="I856" s="188"/>
      <c r="J856" s="30"/>
      <c r="K856" s="30"/>
      <c r="L856" s="188"/>
      <c r="M856" s="198"/>
    </row>
    <row r="857" spans="1:15" ht="23.25" customHeight="1">
      <c r="A857" s="184"/>
      <c r="B857" s="185"/>
      <c r="C857" s="185"/>
      <c r="D857" s="190"/>
      <c r="E857" s="192"/>
      <c r="F857" s="30"/>
      <c r="G857" s="30">
        <f t="shared" si="20"/>
        <v>0</v>
      </c>
      <c r="H857" s="185" t="s">
        <v>256</v>
      </c>
      <c r="I857" s="188"/>
      <c r="J857" s="30"/>
      <c r="K857" s="30"/>
      <c r="L857" s="188"/>
      <c r="M857" s="198"/>
    </row>
    <row r="858" spans="1:15" ht="23.25" customHeight="1">
      <c r="A858" s="184"/>
      <c r="B858" s="185"/>
      <c r="C858" s="185"/>
      <c r="D858" s="190"/>
      <c r="E858" s="192"/>
      <c r="F858" s="30"/>
      <c r="G858" s="30">
        <f t="shared" si="20"/>
        <v>0</v>
      </c>
      <c r="H858" s="185" t="s">
        <v>256</v>
      </c>
      <c r="I858" s="188"/>
      <c r="J858" s="30"/>
      <c r="K858" s="30"/>
      <c r="L858" s="188"/>
      <c r="M858" s="198"/>
    </row>
    <row r="859" spans="1:15" ht="23.25" customHeight="1">
      <c r="A859" s="184"/>
      <c r="B859" s="185" t="s">
        <v>254</v>
      </c>
      <c r="C859" s="185" t="s">
        <v>258</v>
      </c>
      <c r="D859" s="190"/>
      <c r="E859" s="192"/>
      <c r="F859" s="30"/>
      <c r="G859" s="30">
        <f>SUM(G819:G858)</f>
        <v>78488454</v>
      </c>
      <c r="H859" s="185" t="s">
        <v>256</v>
      </c>
      <c r="I859" s="188"/>
      <c r="J859" s="30"/>
      <c r="K859" s="30"/>
      <c r="L859" s="188"/>
      <c r="M859" s="198"/>
      <c r="O859" s="2">
        <f>G859</f>
        <v>78488454</v>
      </c>
    </row>
    <row r="860" spans="1:15" ht="23.25" customHeight="1">
      <c r="A860" s="184"/>
      <c r="B860" s="185"/>
      <c r="C860" s="185"/>
      <c r="D860" s="190"/>
      <c r="E860" s="192"/>
      <c r="F860" s="30"/>
      <c r="G860" s="30"/>
      <c r="H860" s="185" t="s">
        <v>256</v>
      </c>
      <c r="I860" s="188"/>
      <c r="J860" s="30"/>
      <c r="K860" s="30"/>
      <c r="L860" s="188"/>
      <c r="M860" s="198"/>
    </row>
    <row r="861" spans="1:15" ht="23.25" customHeight="1">
      <c r="A861" s="184">
        <v>18</v>
      </c>
      <c r="B861" s="185" t="s">
        <v>1057</v>
      </c>
      <c r="C861" s="185"/>
      <c r="D861" s="190"/>
      <c r="E861" s="192"/>
      <c r="F861" s="30">
        <v>0</v>
      </c>
      <c r="G861" s="30"/>
      <c r="H861" s="185" t="s">
        <v>256</v>
      </c>
      <c r="I861" s="188"/>
      <c r="J861" s="30"/>
      <c r="K861" s="30"/>
      <c r="L861" s="188"/>
      <c r="M861" s="198"/>
    </row>
    <row r="862" spans="1:15" ht="23.25" customHeight="1">
      <c r="A862" s="184"/>
      <c r="B862" s="185"/>
      <c r="C862" s="185"/>
      <c r="D862" s="190"/>
      <c r="E862" s="192"/>
      <c r="F862" s="30"/>
      <c r="G862" s="30"/>
      <c r="H862" s="185" t="s">
        <v>256</v>
      </c>
      <c r="I862" s="188"/>
      <c r="J862" s="30"/>
      <c r="K862" s="30"/>
      <c r="L862" s="188"/>
      <c r="M862" s="198"/>
    </row>
    <row r="863" spans="1:15" ht="23.25" customHeight="1">
      <c r="A863" s="184"/>
      <c r="B863" s="185" t="s">
        <v>1058</v>
      </c>
      <c r="C863" s="189" t="s">
        <v>1059</v>
      </c>
      <c r="D863" s="190" t="s">
        <v>1060</v>
      </c>
      <c r="E863" s="192">
        <v>12</v>
      </c>
      <c r="F863" s="30">
        <v>1260000</v>
      </c>
      <c r="G863" s="30">
        <f t="shared" si="20"/>
        <v>15120000</v>
      </c>
      <c r="H863" s="185" t="s">
        <v>233</v>
      </c>
      <c r="I863" s="188"/>
      <c r="J863" s="30"/>
      <c r="K863" s="30"/>
      <c r="L863" s="188"/>
      <c r="M863" s="198"/>
    </row>
    <row r="864" spans="1:15" ht="23.25" customHeight="1">
      <c r="A864" s="184"/>
      <c r="B864" s="185" t="s">
        <v>1061</v>
      </c>
      <c r="C864" s="189" t="s">
        <v>1062</v>
      </c>
      <c r="D864" s="190" t="s">
        <v>1060</v>
      </c>
      <c r="E864" s="192">
        <v>17</v>
      </c>
      <c r="F864" s="30">
        <v>291000</v>
      </c>
      <c r="G864" s="30">
        <f t="shared" si="20"/>
        <v>4947000</v>
      </c>
      <c r="H864" s="185" t="s">
        <v>233</v>
      </c>
      <c r="I864" s="188"/>
      <c r="J864" s="30"/>
      <c r="K864" s="30"/>
      <c r="L864" s="188"/>
      <c r="M864" s="198"/>
    </row>
    <row r="865" spans="1:13" ht="23.25" customHeight="1">
      <c r="A865" s="184"/>
      <c r="B865" s="185" t="s">
        <v>1063</v>
      </c>
      <c r="C865" s="189" t="s">
        <v>1064</v>
      </c>
      <c r="D865" s="190" t="s">
        <v>1060</v>
      </c>
      <c r="E865" s="192">
        <v>14</v>
      </c>
      <c r="F865" s="30">
        <v>455000</v>
      </c>
      <c r="G865" s="30">
        <f t="shared" si="20"/>
        <v>6370000</v>
      </c>
      <c r="H865" s="185" t="s">
        <v>233</v>
      </c>
      <c r="I865" s="188"/>
      <c r="J865" s="30"/>
      <c r="K865" s="30"/>
      <c r="L865" s="188"/>
      <c r="M865" s="198"/>
    </row>
    <row r="866" spans="1:13" ht="23.25" customHeight="1">
      <c r="A866" s="184"/>
      <c r="B866" s="185" t="s">
        <v>1065</v>
      </c>
      <c r="C866" s="189" t="s">
        <v>1066</v>
      </c>
      <c r="D866" s="190" t="s">
        <v>1060</v>
      </c>
      <c r="E866" s="192">
        <v>24</v>
      </c>
      <c r="F866" s="30">
        <v>239000</v>
      </c>
      <c r="G866" s="30">
        <f t="shared" si="20"/>
        <v>5736000</v>
      </c>
      <c r="H866" s="185" t="s">
        <v>233</v>
      </c>
      <c r="I866" s="188"/>
      <c r="J866" s="30"/>
      <c r="K866" s="30"/>
      <c r="L866" s="188"/>
      <c r="M866" s="198"/>
    </row>
    <row r="867" spans="1:13" ht="23.25" customHeight="1">
      <c r="A867" s="184"/>
      <c r="B867" s="185" t="s">
        <v>1067</v>
      </c>
      <c r="C867" s="189" t="s">
        <v>1068</v>
      </c>
      <c r="D867" s="190" t="s">
        <v>1060</v>
      </c>
      <c r="E867" s="192">
        <v>3</v>
      </c>
      <c r="F867" s="30">
        <v>1100000</v>
      </c>
      <c r="G867" s="30">
        <f t="shared" si="20"/>
        <v>3300000</v>
      </c>
      <c r="H867" s="185" t="s">
        <v>233</v>
      </c>
      <c r="I867" s="188"/>
      <c r="J867" s="30"/>
      <c r="K867" s="30"/>
      <c r="L867" s="188"/>
      <c r="M867" s="198"/>
    </row>
    <row r="868" spans="1:13" ht="23.25" customHeight="1">
      <c r="A868" s="184"/>
      <c r="B868" s="185" t="s">
        <v>1069</v>
      </c>
      <c r="C868" s="189" t="s">
        <v>1070</v>
      </c>
      <c r="D868" s="190" t="s">
        <v>1060</v>
      </c>
      <c r="E868" s="192">
        <v>3</v>
      </c>
      <c r="F868" s="30">
        <v>1100000</v>
      </c>
      <c r="G868" s="30">
        <f t="shared" si="20"/>
        <v>3300000</v>
      </c>
      <c r="H868" s="185" t="s">
        <v>233</v>
      </c>
      <c r="I868" s="188"/>
      <c r="J868" s="30"/>
      <c r="K868" s="30"/>
      <c r="L868" s="188"/>
      <c r="M868" s="198"/>
    </row>
    <row r="869" spans="1:13" ht="23.25" customHeight="1">
      <c r="A869" s="184"/>
      <c r="B869" s="185" t="s">
        <v>1071</v>
      </c>
      <c r="C869" s="189" t="s">
        <v>1072</v>
      </c>
      <c r="D869" s="190" t="s">
        <v>1060</v>
      </c>
      <c r="E869" s="192">
        <v>3</v>
      </c>
      <c r="F869" s="30">
        <v>818000</v>
      </c>
      <c r="G869" s="30">
        <f t="shared" si="20"/>
        <v>2454000</v>
      </c>
      <c r="H869" s="185" t="s">
        <v>233</v>
      </c>
      <c r="I869" s="188"/>
      <c r="J869" s="30"/>
      <c r="K869" s="30"/>
      <c r="L869" s="188"/>
      <c r="M869" s="198"/>
    </row>
    <row r="870" spans="1:13" ht="23.25" customHeight="1">
      <c r="A870" s="184"/>
      <c r="B870" s="185" t="s">
        <v>1073</v>
      </c>
      <c r="C870" s="189" t="s">
        <v>1074</v>
      </c>
      <c r="D870" s="190" t="s">
        <v>1060</v>
      </c>
      <c r="E870" s="192">
        <v>3</v>
      </c>
      <c r="F870" s="30">
        <v>818000</v>
      </c>
      <c r="G870" s="30">
        <f t="shared" si="20"/>
        <v>2454000</v>
      </c>
      <c r="H870" s="185" t="s">
        <v>233</v>
      </c>
      <c r="I870" s="188"/>
      <c r="J870" s="30"/>
      <c r="K870" s="30"/>
      <c r="L870" s="188"/>
      <c r="M870" s="198"/>
    </row>
    <row r="871" spans="1:13" ht="23.25" customHeight="1">
      <c r="A871" s="184"/>
      <c r="B871" s="185" t="s">
        <v>1075</v>
      </c>
      <c r="C871" s="189" t="s">
        <v>1076</v>
      </c>
      <c r="D871" s="190" t="s">
        <v>1060</v>
      </c>
      <c r="E871" s="192">
        <v>2</v>
      </c>
      <c r="F871" s="30">
        <v>423000</v>
      </c>
      <c r="G871" s="30">
        <f t="shared" si="20"/>
        <v>846000</v>
      </c>
      <c r="H871" s="185" t="s">
        <v>233</v>
      </c>
      <c r="I871" s="188"/>
      <c r="J871" s="30"/>
      <c r="K871" s="30"/>
      <c r="L871" s="188"/>
      <c r="M871" s="198"/>
    </row>
    <row r="872" spans="1:13" ht="23.25" customHeight="1">
      <c r="A872" s="184"/>
      <c r="B872" s="185" t="s">
        <v>1077</v>
      </c>
      <c r="C872" s="189" t="s">
        <v>1078</v>
      </c>
      <c r="D872" s="190" t="s">
        <v>1060</v>
      </c>
      <c r="E872" s="192">
        <v>1</v>
      </c>
      <c r="F872" s="30">
        <v>707000</v>
      </c>
      <c r="G872" s="30">
        <f t="shared" si="20"/>
        <v>707000</v>
      </c>
      <c r="H872" s="185" t="s">
        <v>233</v>
      </c>
      <c r="I872" s="188"/>
      <c r="J872" s="30"/>
      <c r="K872" s="30"/>
      <c r="L872" s="188"/>
      <c r="M872" s="198"/>
    </row>
    <row r="873" spans="1:13" ht="23.25" customHeight="1">
      <c r="A873" s="184"/>
      <c r="B873" s="185" t="s">
        <v>1079</v>
      </c>
      <c r="C873" s="189" t="s">
        <v>1080</v>
      </c>
      <c r="D873" s="190" t="s">
        <v>1060</v>
      </c>
      <c r="E873" s="192">
        <v>4</v>
      </c>
      <c r="F873" s="30">
        <v>1410000</v>
      </c>
      <c r="G873" s="30">
        <f t="shared" si="20"/>
        <v>5640000</v>
      </c>
      <c r="H873" s="185" t="s">
        <v>233</v>
      </c>
      <c r="I873" s="188"/>
      <c r="J873" s="30"/>
      <c r="K873" s="30"/>
      <c r="L873" s="188"/>
      <c r="M873" s="198"/>
    </row>
    <row r="874" spans="1:13" ht="23.25" customHeight="1">
      <c r="A874" s="184"/>
      <c r="B874" s="185" t="s">
        <v>1081</v>
      </c>
      <c r="C874" s="189" t="s">
        <v>1078</v>
      </c>
      <c r="D874" s="190" t="s">
        <v>1060</v>
      </c>
      <c r="E874" s="192">
        <v>1</v>
      </c>
      <c r="F874" s="30">
        <v>952000</v>
      </c>
      <c r="G874" s="30">
        <f t="shared" si="20"/>
        <v>952000</v>
      </c>
      <c r="H874" s="185" t="s">
        <v>233</v>
      </c>
      <c r="I874" s="188"/>
      <c r="J874" s="30"/>
      <c r="K874" s="30"/>
      <c r="L874" s="188"/>
      <c r="M874" s="198"/>
    </row>
    <row r="875" spans="1:13" ht="23.25" customHeight="1">
      <c r="A875" s="184"/>
      <c r="B875" s="290" t="s">
        <v>1082</v>
      </c>
      <c r="C875" s="189" t="s">
        <v>1083</v>
      </c>
      <c r="D875" s="190" t="s">
        <v>1060</v>
      </c>
      <c r="E875" s="192">
        <v>1</v>
      </c>
      <c r="F875" s="30">
        <v>773000</v>
      </c>
      <c r="G875" s="30">
        <f t="shared" si="20"/>
        <v>773000</v>
      </c>
      <c r="H875" s="185" t="s">
        <v>233</v>
      </c>
      <c r="I875" s="188"/>
      <c r="J875" s="30"/>
      <c r="K875" s="30"/>
      <c r="L875" s="188"/>
      <c r="M875" s="198"/>
    </row>
    <row r="876" spans="1:13" ht="23.25" customHeight="1">
      <c r="A876" s="184"/>
      <c r="B876" s="185" t="s">
        <v>1084</v>
      </c>
      <c r="C876" s="189" t="s">
        <v>1085</v>
      </c>
      <c r="D876" s="190" t="s">
        <v>1060</v>
      </c>
      <c r="E876" s="192">
        <v>1</v>
      </c>
      <c r="F876" s="30">
        <v>1030000</v>
      </c>
      <c r="G876" s="30">
        <f t="shared" si="20"/>
        <v>1030000</v>
      </c>
      <c r="H876" s="185" t="s">
        <v>233</v>
      </c>
      <c r="I876" s="188"/>
      <c r="J876" s="30"/>
      <c r="K876" s="30"/>
      <c r="L876" s="188"/>
      <c r="M876" s="198"/>
    </row>
    <row r="877" spans="1:13" ht="23.25" customHeight="1">
      <c r="A877" s="184"/>
      <c r="B877" s="185" t="s">
        <v>1086</v>
      </c>
      <c r="C877" s="185" t="s">
        <v>1087</v>
      </c>
      <c r="D877" s="190" t="s">
        <v>1060</v>
      </c>
      <c r="E877" s="192">
        <v>1</v>
      </c>
      <c r="F877" s="30">
        <v>1030000</v>
      </c>
      <c r="G877" s="30">
        <f t="shared" si="20"/>
        <v>1030000</v>
      </c>
      <c r="H877" s="185" t="s">
        <v>233</v>
      </c>
      <c r="I877" s="188"/>
      <c r="J877" s="30"/>
      <c r="K877" s="30"/>
      <c r="L877" s="188"/>
      <c r="M877" s="198"/>
    </row>
    <row r="878" spans="1:13" ht="23.25" customHeight="1">
      <c r="A878" s="184"/>
      <c r="B878" s="185" t="s">
        <v>1088</v>
      </c>
      <c r="C878" s="189" t="s">
        <v>1089</v>
      </c>
      <c r="D878" s="190" t="s">
        <v>1060</v>
      </c>
      <c r="E878" s="192">
        <v>2</v>
      </c>
      <c r="F878" s="30">
        <v>586000</v>
      </c>
      <c r="G878" s="30">
        <f t="shared" si="20"/>
        <v>1172000</v>
      </c>
      <c r="H878" s="185" t="s">
        <v>233</v>
      </c>
      <c r="I878" s="188"/>
      <c r="J878" s="30"/>
      <c r="K878" s="30"/>
      <c r="L878" s="188"/>
      <c r="M878" s="198"/>
    </row>
    <row r="879" spans="1:13" ht="23.25" customHeight="1">
      <c r="A879" s="184"/>
      <c r="B879" s="185" t="s">
        <v>1090</v>
      </c>
      <c r="C879" s="189" t="s">
        <v>1091</v>
      </c>
      <c r="D879" s="190" t="s">
        <v>1060</v>
      </c>
      <c r="E879" s="192">
        <v>2</v>
      </c>
      <c r="F879" s="30">
        <v>196000</v>
      </c>
      <c r="G879" s="30">
        <f t="shared" si="20"/>
        <v>392000</v>
      </c>
      <c r="H879" s="185" t="s">
        <v>233</v>
      </c>
      <c r="I879" s="188"/>
      <c r="J879" s="30"/>
      <c r="K879" s="30"/>
      <c r="L879" s="188"/>
      <c r="M879" s="198"/>
    </row>
    <row r="880" spans="1:13" ht="23.25" customHeight="1">
      <c r="A880" s="184"/>
      <c r="B880" s="185" t="s">
        <v>1092</v>
      </c>
      <c r="C880" s="189" t="s">
        <v>1093</v>
      </c>
      <c r="D880" s="190" t="s">
        <v>1060</v>
      </c>
      <c r="E880" s="192">
        <v>20</v>
      </c>
      <c r="F880" s="30">
        <v>270000</v>
      </c>
      <c r="G880" s="30">
        <f t="shared" si="20"/>
        <v>5400000</v>
      </c>
      <c r="H880" s="185" t="s">
        <v>233</v>
      </c>
      <c r="I880" s="188"/>
      <c r="J880" s="30"/>
      <c r="K880" s="30"/>
      <c r="L880" s="188"/>
      <c r="M880" s="198"/>
    </row>
    <row r="881" spans="1:13" ht="23.25" customHeight="1">
      <c r="A881" s="184"/>
      <c r="B881" s="185"/>
      <c r="C881" s="189"/>
      <c r="D881" s="190"/>
      <c r="E881" s="192"/>
      <c r="F881" s="30"/>
      <c r="G881" s="30">
        <f t="shared" si="20"/>
        <v>0</v>
      </c>
      <c r="H881" s="185" t="s">
        <v>256</v>
      </c>
      <c r="I881" s="188"/>
      <c r="J881" s="30"/>
      <c r="K881" s="30"/>
      <c r="L881" s="188"/>
      <c r="M881" s="198"/>
    </row>
    <row r="882" spans="1:13" ht="23.25" customHeight="1">
      <c r="A882" s="184"/>
      <c r="B882" s="185"/>
      <c r="C882" s="189"/>
      <c r="D882" s="190"/>
      <c r="E882" s="192"/>
      <c r="F882" s="30"/>
      <c r="G882" s="30">
        <f t="shared" si="20"/>
        <v>0</v>
      </c>
      <c r="H882" s="185" t="s">
        <v>256</v>
      </c>
      <c r="I882" s="188"/>
      <c r="J882" s="30"/>
      <c r="K882" s="30"/>
      <c r="L882" s="188"/>
      <c r="M882" s="198"/>
    </row>
    <row r="883" spans="1:13" ht="23.25" customHeight="1">
      <c r="A883" s="184"/>
      <c r="B883" s="185" t="s">
        <v>1094</v>
      </c>
      <c r="C883" s="189" t="s">
        <v>1095</v>
      </c>
      <c r="D883" s="190" t="s">
        <v>1060</v>
      </c>
      <c r="E883" s="192">
        <v>1</v>
      </c>
      <c r="F883" s="30">
        <v>270000</v>
      </c>
      <c r="G883" s="30">
        <f t="shared" si="20"/>
        <v>270000</v>
      </c>
      <c r="H883" s="185" t="s">
        <v>233</v>
      </c>
      <c r="I883" s="188"/>
      <c r="J883" s="30"/>
      <c r="K883" s="30"/>
      <c r="L883" s="188"/>
      <c r="M883" s="198"/>
    </row>
    <row r="884" spans="1:13" ht="23.25" customHeight="1">
      <c r="A884" s="184"/>
      <c r="B884" s="185" t="s">
        <v>1096</v>
      </c>
      <c r="C884" s="189" t="s">
        <v>1097</v>
      </c>
      <c r="D884" s="190" t="s">
        <v>1060</v>
      </c>
      <c r="E884" s="192">
        <v>1</v>
      </c>
      <c r="F884" s="30">
        <v>514000</v>
      </c>
      <c r="G884" s="30">
        <f t="shared" si="20"/>
        <v>514000</v>
      </c>
      <c r="H884" s="185" t="s">
        <v>233</v>
      </c>
      <c r="I884" s="188"/>
      <c r="J884" s="30"/>
      <c r="K884" s="30"/>
      <c r="L884" s="188"/>
      <c r="M884" s="198"/>
    </row>
    <row r="885" spans="1:13" ht="23.25" customHeight="1">
      <c r="A885" s="184"/>
      <c r="B885" s="185" t="s">
        <v>1098</v>
      </c>
      <c r="C885" s="189" t="s">
        <v>1099</v>
      </c>
      <c r="D885" s="190" t="s">
        <v>1060</v>
      </c>
      <c r="E885" s="192">
        <v>1</v>
      </c>
      <c r="F885" s="30">
        <v>797000</v>
      </c>
      <c r="G885" s="30">
        <f t="shared" si="20"/>
        <v>797000</v>
      </c>
      <c r="H885" s="185" t="s">
        <v>233</v>
      </c>
      <c r="I885" s="188"/>
      <c r="J885" s="30"/>
      <c r="K885" s="30"/>
      <c r="L885" s="188"/>
      <c r="M885" s="198"/>
    </row>
    <row r="886" spans="1:13" ht="23.25" customHeight="1">
      <c r="A886" s="184"/>
      <c r="B886" s="185" t="s">
        <v>1100</v>
      </c>
      <c r="C886" s="189" t="s">
        <v>1101</v>
      </c>
      <c r="D886" s="190" t="s">
        <v>1060</v>
      </c>
      <c r="E886" s="192">
        <v>16</v>
      </c>
      <c r="F886" s="30">
        <v>211000</v>
      </c>
      <c r="G886" s="30">
        <f t="shared" si="20"/>
        <v>3376000</v>
      </c>
      <c r="H886" s="185" t="s">
        <v>233</v>
      </c>
      <c r="I886" s="188"/>
      <c r="J886" s="30"/>
      <c r="K886" s="30"/>
      <c r="L886" s="188"/>
      <c r="M886" s="198"/>
    </row>
    <row r="887" spans="1:13" ht="23.25" customHeight="1">
      <c r="A887" s="184"/>
      <c r="B887" s="185" t="s">
        <v>1102</v>
      </c>
      <c r="C887" s="189" t="s">
        <v>1103</v>
      </c>
      <c r="D887" s="190" t="s">
        <v>1060</v>
      </c>
      <c r="E887" s="192">
        <v>3</v>
      </c>
      <c r="F887" s="30">
        <v>182000</v>
      </c>
      <c r="G887" s="30">
        <f t="shared" si="20"/>
        <v>546000</v>
      </c>
      <c r="H887" s="185" t="s">
        <v>233</v>
      </c>
      <c r="I887" s="188"/>
      <c r="J887" s="30"/>
      <c r="K887" s="30"/>
      <c r="L887" s="188"/>
      <c r="M887" s="198"/>
    </row>
    <row r="888" spans="1:13" ht="23.25" customHeight="1">
      <c r="A888" s="184"/>
      <c r="B888" s="185" t="s">
        <v>1104</v>
      </c>
      <c r="C888" s="189" t="s">
        <v>1105</v>
      </c>
      <c r="D888" s="190" t="s">
        <v>1060</v>
      </c>
      <c r="E888" s="192">
        <v>1</v>
      </c>
      <c r="F888" s="30">
        <v>354000</v>
      </c>
      <c r="G888" s="30">
        <f t="shared" si="20"/>
        <v>354000</v>
      </c>
      <c r="H888" s="185" t="s">
        <v>233</v>
      </c>
      <c r="I888" s="188"/>
      <c r="J888" s="30"/>
      <c r="K888" s="30"/>
      <c r="L888" s="188"/>
      <c r="M888" s="198"/>
    </row>
    <row r="889" spans="1:13" ht="23.25" customHeight="1">
      <c r="A889" s="184"/>
      <c r="B889" s="185" t="s">
        <v>1106</v>
      </c>
      <c r="C889" s="189" t="s">
        <v>1107</v>
      </c>
      <c r="D889" s="190" t="s">
        <v>1060</v>
      </c>
      <c r="E889" s="192">
        <v>2</v>
      </c>
      <c r="F889" s="30">
        <v>183000</v>
      </c>
      <c r="G889" s="30">
        <f t="shared" si="20"/>
        <v>366000</v>
      </c>
      <c r="H889" s="185" t="s">
        <v>233</v>
      </c>
      <c r="I889" s="188"/>
      <c r="J889" s="30"/>
      <c r="K889" s="30"/>
      <c r="L889" s="188"/>
      <c r="M889" s="198"/>
    </row>
    <row r="890" spans="1:13" ht="23.25" customHeight="1">
      <c r="A890" s="184"/>
      <c r="B890" s="185" t="s">
        <v>1108</v>
      </c>
      <c r="C890" s="189" t="s">
        <v>1109</v>
      </c>
      <c r="D890" s="190" t="s">
        <v>1060</v>
      </c>
      <c r="E890" s="192">
        <v>2</v>
      </c>
      <c r="F890" s="30">
        <v>554000</v>
      </c>
      <c r="G890" s="30">
        <f t="shared" si="20"/>
        <v>1108000</v>
      </c>
      <c r="H890" s="185" t="s">
        <v>233</v>
      </c>
      <c r="I890" s="188"/>
      <c r="J890" s="30"/>
      <c r="K890" s="30"/>
      <c r="L890" s="188"/>
      <c r="M890" s="198"/>
    </row>
    <row r="891" spans="1:13" ht="23.25" customHeight="1">
      <c r="A891" s="184"/>
      <c r="B891" s="185" t="s">
        <v>1110</v>
      </c>
      <c r="C891" s="189" t="s">
        <v>1111</v>
      </c>
      <c r="D891" s="190" t="s">
        <v>1060</v>
      </c>
      <c r="E891" s="192">
        <v>1</v>
      </c>
      <c r="F891" s="30">
        <v>2050000</v>
      </c>
      <c r="G891" s="30">
        <f t="shared" si="20"/>
        <v>2050000</v>
      </c>
      <c r="H891" s="185" t="s">
        <v>233</v>
      </c>
      <c r="I891" s="188"/>
      <c r="J891" s="30"/>
      <c r="K891" s="30"/>
      <c r="L891" s="188"/>
      <c r="M891" s="198"/>
    </row>
    <row r="892" spans="1:13" ht="23.25" customHeight="1">
      <c r="A892" s="184"/>
      <c r="B892" s="185" t="s">
        <v>1112</v>
      </c>
      <c r="C892" s="189" t="s">
        <v>1113</v>
      </c>
      <c r="D892" s="190" t="s">
        <v>1060</v>
      </c>
      <c r="E892" s="192">
        <v>1</v>
      </c>
      <c r="F892" s="30">
        <v>2040000</v>
      </c>
      <c r="G892" s="30">
        <f t="shared" si="20"/>
        <v>2040000</v>
      </c>
      <c r="H892" s="185" t="s">
        <v>233</v>
      </c>
      <c r="I892" s="188"/>
      <c r="J892" s="30"/>
      <c r="K892" s="30"/>
      <c r="L892" s="188"/>
      <c r="M892" s="198"/>
    </row>
    <row r="893" spans="1:13" ht="23.25" customHeight="1">
      <c r="A893" s="184"/>
      <c r="B893" s="185" t="s">
        <v>1114</v>
      </c>
      <c r="C893" s="185" t="s">
        <v>1115</v>
      </c>
      <c r="D893" s="190" t="s">
        <v>1060</v>
      </c>
      <c r="E893" s="192">
        <v>1</v>
      </c>
      <c r="F893" s="30">
        <v>610000</v>
      </c>
      <c r="G893" s="30">
        <f t="shared" si="20"/>
        <v>610000</v>
      </c>
      <c r="H893" s="185" t="s">
        <v>233</v>
      </c>
      <c r="I893" s="188"/>
      <c r="J893" s="30"/>
      <c r="K893" s="30"/>
      <c r="L893" s="188"/>
      <c r="M893" s="198"/>
    </row>
    <row r="894" spans="1:13" ht="23.25" customHeight="1">
      <c r="A894" s="184"/>
      <c r="B894" s="185" t="s">
        <v>1116</v>
      </c>
      <c r="C894" s="189" t="s">
        <v>1117</v>
      </c>
      <c r="D894" s="190" t="s">
        <v>1060</v>
      </c>
      <c r="E894" s="192">
        <v>3</v>
      </c>
      <c r="F894" s="30">
        <v>418000</v>
      </c>
      <c r="G894" s="30">
        <f t="shared" si="20"/>
        <v>1254000</v>
      </c>
      <c r="H894" s="185" t="s">
        <v>233</v>
      </c>
      <c r="I894" s="188"/>
      <c r="J894" s="30"/>
      <c r="K894" s="30"/>
      <c r="L894" s="188"/>
      <c r="M894" s="198"/>
    </row>
    <row r="895" spans="1:13" ht="23.25" customHeight="1">
      <c r="A895" s="184"/>
      <c r="B895" s="185" t="s">
        <v>1118</v>
      </c>
      <c r="C895" s="189" t="s">
        <v>1119</v>
      </c>
      <c r="D895" s="190" t="s">
        <v>1060</v>
      </c>
      <c r="E895" s="192">
        <v>6</v>
      </c>
      <c r="F895" s="30">
        <v>1022000</v>
      </c>
      <c r="G895" s="30">
        <f t="shared" si="20"/>
        <v>6132000</v>
      </c>
      <c r="H895" s="185" t="s">
        <v>233</v>
      </c>
      <c r="I895" s="188"/>
      <c r="J895" s="30"/>
      <c r="K895" s="30"/>
      <c r="L895" s="188"/>
      <c r="M895" s="198"/>
    </row>
    <row r="896" spans="1:13" ht="23.25" customHeight="1">
      <c r="A896" s="184"/>
      <c r="B896" s="185" t="s">
        <v>1120</v>
      </c>
      <c r="C896" s="189" t="s">
        <v>1121</v>
      </c>
      <c r="D896" s="190" t="s">
        <v>1060</v>
      </c>
      <c r="E896" s="192">
        <v>2</v>
      </c>
      <c r="F896" s="30">
        <v>481000</v>
      </c>
      <c r="G896" s="30">
        <f t="shared" si="20"/>
        <v>962000</v>
      </c>
      <c r="H896" s="185" t="s">
        <v>233</v>
      </c>
      <c r="I896" s="188"/>
      <c r="J896" s="30"/>
      <c r="K896" s="30"/>
      <c r="L896" s="188"/>
      <c r="M896" s="198"/>
    </row>
    <row r="897" spans="1:13" ht="23.25" customHeight="1">
      <c r="A897" s="184"/>
      <c r="B897" s="185" t="s">
        <v>1122</v>
      </c>
      <c r="C897" s="189" t="s">
        <v>1123</v>
      </c>
      <c r="D897" s="190" t="s">
        <v>1060</v>
      </c>
      <c r="E897" s="192">
        <v>2</v>
      </c>
      <c r="F897" s="30">
        <v>416000</v>
      </c>
      <c r="G897" s="30">
        <f t="shared" si="20"/>
        <v>832000</v>
      </c>
      <c r="H897" s="185" t="s">
        <v>233</v>
      </c>
      <c r="I897" s="188"/>
      <c r="J897" s="30"/>
      <c r="K897" s="30"/>
      <c r="L897" s="188"/>
      <c r="M897" s="198"/>
    </row>
    <row r="898" spans="1:13" ht="23.25" customHeight="1">
      <c r="A898" s="184"/>
      <c r="B898" s="185" t="s">
        <v>1124</v>
      </c>
      <c r="C898" s="189" t="s">
        <v>1125</v>
      </c>
      <c r="D898" s="190" t="s">
        <v>1060</v>
      </c>
      <c r="E898" s="192">
        <v>9</v>
      </c>
      <c r="F898" s="30">
        <v>537000</v>
      </c>
      <c r="G898" s="30">
        <f t="shared" si="20"/>
        <v>4833000</v>
      </c>
      <c r="H898" s="185" t="s">
        <v>233</v>
      </c>
      <c r="I898" s="188"/>
      <c r="J898" s="30"/>
      <c r="K898" s="30"/>
      <c r="L898" s="188"/>
      <c r="M898" s="198"/>
    </row>
    <row r="899" spans="1:13" ht="23.25" customHeight="1">
      <c r="A899" s="184"/>
      <c r="B899" s="185" t="s">
        <v>1126</v>
      </c>
      <c r="C899" s="189" t="s">
        <v>1127</v>
      </c>
      <c r="D899" s="190" t="s">
        <v>1060</v>
      </c>
      <c r="E899" s="192">
        <v>1</v>
      </c>
      <c r="F899" s="30">
        <v>517000</v>
      </c>
      <c r="G899" s="30">
        <f t="shared" si="20"/>
        <v>517000</v>
      </c>
      <c r="H899" s="185" t="s">
        <v>233</v>
      </c>
      <c r="I899" s="188"/>
      <c r="J899" s="30"/>
      <c r="K899" s="30"/>
      <c r="L899" s="188"/>
      <c r="M899" s="198"/>
    </row>
    <row r="900" spans="1:13" ht="23.25" customHeight="1">
      <c r="A900" s="184"/>
      <c r="B900" s="185" t="s">
        <v>1128</v>
      </c>
      <c r="C900" s="189" t="s">
        <v>1129</v>
      </c>
      <c r="D900" s="190" t="s">
        <v>1060</v>
      </c>
      <c r="E900" s="192">
        <v>1</v>
      </c>
      <c r="F900" s="30">
        <v>413000</v>
      </c>
      <c r="G900" s="30">
        <f t="shared" si="20"/>
        <v>413000</v>
      </c>
      <c r="H900" s="185" t="s">
        <v>233</v>
      </c>
      <c r="I900" s="188"/>
      <c r="J900" s="30"/>
      <c r="K900" s="30"/>
      <c r="L900" s="188"/>
      <c r="M900" s="198"/>
    </row>
    <row r="901" spans="1:13" ht="23.25" customHeight="1">
      <c r="A901" s="184"/>
      <c r="B901" s="185" t="s">
        <v>1130</v>
      </c>
      <c r="C901" s="189" t="s">
        <v>1131</v>
      </c>
      <c r="D901" s="190" t="s">
        <v>1060</v>
      </c>
      <c r="E901" s="192">
        <v>3</v>
      </c>
      <c r="F901" s="30">
        <v>491000</v>
      </c>
      <c r="G901" s="30">
        <f t="shared" si="20"/>
        <v>1473000</v>
      </c>
      <c r="H901" s="185" t="s">
        <v>233</v>
      </c>
      <c r="I901" s="188"/>
      <c r="J901" s="30"/>
      <c r="K901" s="30"/>
      <c r="L901" s="188"/>
      <c r="M901" s="198"/>
    </row>
    <row r="902" spans="1:13" ht="23.25" customHeight="1">
      <c r="A902" s="184"/>
      <c r="B902" s="185" t="s">
        <v>1132</v>
      </c>
      <c r="C902" s="189" t="s">
        <v>1133</v>
      </c>
      <c r="D902" s="190" t="s">
        <v>1060</v>
      </c>
      <c r="E902" s="192">
        <v>1</v>
      </c>
      <c r="F902" s="30">
        <v>318000</v>
      </c>
      <c r="G902" s="30">
        <f t="shared" si="20"/>
        <v>318000</v>
      </c>
      <c r="H902" s="185" t="s">
        <v>233</v>
      </c>
      <c r="I902" s="188"/>
      <c r="J902" s="30"/>
      <c r="K902" s="30"/>
      <c r="L902" s="188"/>
      <c r="M902" s="198"/>
    </row>
    <row r="903" spans="1:13" ht="23.25" customHeight="1">
      <c r="A903" s="184"/>
      <c r="B903" s="185"/>
      <c r="C903" s="189"/>
      <c r="D903" s="190"/>
      <c r="E903" s="192"/>
      <c r="F903" s="30"/>
      <c r="G903" s="30">
        <f t="shared" si="20"/>
        <v>0</v>
      </c>
      <c r="H903" s="185" t="s">
        <v>256</v>
      </c>
      <c r="I903" s="188"/>
      <c r="J903" s="30"/>
      <c r="K903" s="30"/>
      <c r="L903" s="188"/>
      <c r="M903" s="198"/>
    </row>
    <row r="904" spans="1:13" ht="23.25" customHeight="1">
      <c r="A904" s="184"/>
      <c r="B904" s="185"/>
      <c r="C904" s="189"/>
      <c r="D904" s="190"/>
      <c r="E904" s="192"/>
      <c r="F904" s="30"/>
      <c r="G904" s="30">
        <f t="shared" si="20"/>
        <v>0</v>
      </c>
      <c r="H904" s="185" t="s">
        <v>256</v>
      </c>
      <c r="I904" s="188"/>
      <c r="J904" s="30"/>
      <c r="K904" s="30"/>
      <c r="L904" s="188"/>
      <c r="M904" s="198"/>
    </row>
    <row r="905" spans="1:13" ht="23.25" customHeight="1">
      <c r="A905" s="184"/>
      <c r="B905" s="185" t="s">
        <v>1134</v>
      </c>
      <c r="C905" s="189" t="s">
        <v>1135</v>
      </c>
      <c r="D905" s="190" t="s">
        <v>1060</v>
      </c>
      <c r="E905" s="192">
        <v>1</v>
      </c>
      <c r="F905" s="30">
        <v>714000</v>
      </c>
      <c r="G905" s="30">
        <f t="shared" si="20"/>
        <v>714000</v>
      </c>
      <c r="H905" s="185" t="s">
        <v>233</v>
      </c>
      <c r="I905" s="188"/>
      <c r="J905" s="30"/>
      <c r="K905" s="30"/>
      <c r="L905" s="188"/>
      <c r="M905" s="198"/>
    </row>
    <row r="906" spans="1:13" ht="23.25" customHeight="1">
      <c r="A906" s="184"/>
      <c r="B906" s="185" t="s">
        <v>1136</v>
      </c>
      <c r="C906" s="189" t="s">
        <v>1137</v>
      </c>
      <c r="D906" s="190" t="s">
        <v>1060</v>
      </c>
      <c r="E906" s="192">
        <v>1</v>
      </c>
      <c r="F906" s="30">
        <v>399000</v>
      </c>
      <c r="G906" s="30">
        <f t="shared" si="20"/>
        <v>399000</v>
      </c>
      <c r="H906" s="185" t="s">
        <v>233</v>
      </c>
      <c r="I906" s="188"/>
      <c r="J906" s="30"/>
      <c r="K906" s="30"/>
      <c r="L906" s="188"/>
      <c r="M906" s="198"/>
    </row>
    <row r="907" spans="1:13" ht="23.25" customHeight="1">
      <c r="A907" s="184"/>
      <c r="B907" s="185" t="s">
        <v>1138</v>
      </c>
      <c r="C907" s="189" t="s">
        <v>1139</v>
      </c>
      <c r="D907" s="190" t="s">
        <v>1060</v>
      </c>
      <c r="E907" s="192">
        <v>3</v>
      </c>
      <c r="F907" s="30">
        <v>566000</v>
      </c>
      <c r="G907" s="30">
        <f t="shared" si="20"/>
        <v>1698000</v>
      </c>
      <c r="H907" s="185" t="s">
        <v>233</v>
      </c>
      <c r="I907" s="188"/>
      <c r="J907" s="30"/>
      <c r="K907" s="30"/>
      <c r="L907" s="188"/>
      <c r="M907" s="198"/>
    </row>
    <row r="908" spans="1:13" ht="23.25" customHeight="1">
      <c r="A908" s="184"/>
      <c r="B908" s="185" t="s">
        <v>1140</v>
      </c>
      <c r="C908" s="189" t="s">
        <v>1141</v>
      </c>
      <c r="D908" s="190" t="s">
        <v>1060</v>
      </c>
      <c r="E908" s="192">
        <v>1</v>
      </c>
      <c r="F908" s="30">
        <v>237000</v>
      </c>
      <c r="G908" s="30">
        <f t="shared" si="20"/>
        <v>237000</v>
      </c>
      <c r="H908" s="185" t="s">
        <v>233</v>
      </c>
      <c r="I908" s="188"/>
      <c r="J908" s="30"/>
      <c r="K908" s="30"/>
      <c r="L908" s="188"/>
      <c r="M908" s="198"/>
    </row>
    <row r="909" spans="1:13" ht="23.25" customHeight="1">
      <c r="A909" s="184"/>
      <c r="B909" s="185" t="s">
        <v>1142</v>
      </c>
      <c r="C909" s="189" t="s">
        <v>1143</v>
      </c>
      <c r="D909" s="190" t="s">
        <v>1060</v>
      </c>
      <c r="E909" s="192">
        <v>3</v>
      </c>
      <c r="F909" s="30">
        <v>868000</v>
      </c>
      <c r="G909" s="30">
        <f t="shared" si="20"/>
        <v>2604000</v>
      </c>
      <c r="H909" s="185" t="s">
        <v>233</v>
      </c>
      <c r="I909" s="188"/>
      <c r="J909" s="30"/>
      <c r="K909" s="30"/>
      <c r="L909" s="188"/>
      <c r="M909" s="198"/>
    </row>
    <row r="910" spans="1:13" ht="23.25" customHeight="1">
      <c r="A910" s="184"/>
      <c r="B910" s="185" t="s">
        <v>1144</v>
      </c>
      <c r="C910" s="189" t="s">
        <v>1145</v>
      </c>
      <c r="D910" s="190" t="s">
        <v>1060</v>
      </c>
      <c r="E910" s="192">
        <v>4</v>
      </c>
      <c r="F910" s="30">
        <v>638000</v>
      </c>
      <c r="G910" s="30">
        <f t="shared" si="20"/>
        <v>2552000</v>
      </c>
      <c r="H910" s="185" t="s">
        <v>233</v>
      </c>
      <c r="I910" s="188"/>
      <c r="J910" s="30"/>
      <c r="K910" s="30"/>
      <c r="L910" s="188"/>
      <c r="M910" s="198"/>
    </row>
    <row r="911" spans="1:13" ht="23.25" customHeight="1">
      <c r="A911" s="184"/>
      <c r="B911" s="185" t="s">
        <v>1146</v>
      </c>
      <c r="C911" s="189" t="s">
        <v>1147</v>
      </c>
      <c r="D911" s="190" t="s">
        <v>1060</v>
      </c>
      <c r="E911" s="192">
        <v>3</v>
      </c>
      <c r="F911" s="30">
        <v>841000</v>
      </c>
      <c r="G911" s="30">
        <f t="shared" si="20"/>
        <v>2523000</v>
      </c>
      <c r="H911" s="185" t="s">
        <v>233</v>
      </c>
      <c r="I911" s="188"/>
      <c r="J911" s="30"/>
      <c r="K911" s="30"/>
      <c r="L911" s="188"/>
      <c r="M911" s="198"/>
    </row>
    <row r="912" spans="1:13" ht="23.25" customHeight="1">
      <c r="A912" s="184"/>
      <c r="B912" s="185" t="s">
        <v>1148</v>
      </c>
      <c r="C912" s="189" t="s">
        <v>1149</v>
      </c>
      <c r="D912" s="190" t="s">
        <v>1060</v>
      </c>
      <c r="E912" s="192">
        <v>1</v>
      </c>
      <c r="F912" s="30">
        <v>458000</v>
      </c>
      <c r="G912" s="30">
        <f t="shared" si="20"/>
        <v>458000</v>
      </c>
      <c r="H912" s="185" t="s">
        <v>233</v>
      </c>
      <c r="I912" s="188"/>
      <c r="J912" s="30"/>
      <c r="K912" s="30"/>
      <c r="L912" s="188"/>
      <c r="M912" s="198"/>
    </row>
    <row r="913" spans="1:13" ht="23.25" customHeight="1">
      <c r="A913" s="184"/>
      <c r="B913" s="185" t="s">
        <v>1150</v>
      </c>
      <c r="C913" s="189" t="s">
        <v>1151</v>
      </c>
      <c r="D913" s="190" t="s">
        <v>1060</v>
      </c>
      <c r="E913" s="192">
        <v>1</v>
      </c>
      <c r="F913" s="30">
        <v>652000</v>
      </c>
      <c r="G913" s="30">
        <f t="shared" si="20"/>
        <v>652000</v>
      </c>
      <c r="H913" s="185" t="s">
        <v>233</v>
      </c>
      <c r="I913" s="188"/>
      <c r="J913" s="30"/>
      <c r="K913" s="30"/>
      <c r="L913" s="188"/>
      <c r="M913" s="198"/>
    </row>
    <row r="914" spans="1:13" ht="23.25" customHeight="1">
      <c r="A914" s="184"/>
      <c r="B914" s="185" t="s">
        <v>1152</v>
      </c>
      <c r="C914" s="189" t="s">
        <v>1153</v>
      </c>
      <c r="D914" s="190" t="s">
        <v>1060</v>
      </c>
      <c r="E914" s="192">
        <v>2</v>
      </c>
      <c r="F914" s="30">
        <v>841000</v>
      </c>
      <c r="G914" s="30">
        <f t="shared" si="20"/>
        <v>1682000</v>
      </c>
      <c r="H914" s="185" t="s">
        <v>233</v>
      </c>
      <c r="I914" s="188"/>
      <c r="J914" s="30"/>
      <c r="K914" s="30"/>
      <c r="L914" s="188"/>
      <c r="M914" s="198"/>
    </row>
    <row r="915" spans="1:13" ht="23.25" customHeight="1">
      <c r="A915" s="184"/>
      <c r="B915" s="185" t="s">
        <v>1154</v>
      </c>
      <c r="C915" s="189" t="s">
        <v>1155</v>
      </c>
      <c r="D915" s="190" t="s">
        <v>1060</v>
      </c>
      <c r="E915" s="192">
        <v>2</v>
      </c>
      <c r="F915" s="30">
        <v>841000</v>
      </c>
      <c r="G915" s="30">
        <f t="shared" si="20"/>
        <v>1682000</v>
      </c>
      <c r="H915" s="185" t="s">
        <v>233</v>
      </c>
      <c r="I915" s="188"/>
      <c r="J915" s="30"/>
      <c r="K915" s="30"/>
      <c r="L915" s="188"/>
      <c r="M915" s="198"/>
    </row>
    <row r="916" spans="1:13" ht="23.25" customHeight="1">
      <c r="A916" s="184"/>
      <c r="B916" s="185" t="s">
        <v>1156</v>
      </c>
      <c r="C916" s="189" t="s">
        <v>1157</v>
      </c>
      <c r="D916" s="190" t="s">
        <v>1060</v>
      </c>
      <c r="E916" s="192">
        <v>1</v>
      </c>
      <c r="F916" s="30">
        <v>301000</v>
      </c>
      <c r="G916" s="30">
        <f t="shared" si="20"/>
        <v>301000</v>
      </c>
      <c r="H916" s="185" t="s">
        <v>233</v>
      </c>
      <c r="I916" s="188"/>
      <c r="J916" s="30"/>
      <c r="K916" s="30"/>
      <c r="L916" s="188"/>
      <c r="M916" s="198"/>
    </row>
    <row r="917" spans="1:13" ht="23.25" customHeight="1">
      <c r="A917" s="184" t="s">
        <v>1158</v>
      </c>
      <c r="B917" s="185" t="s">
        <v>1159</v>
      </c>
      <c r="C917" s="189" t="s">
        <v>1160</v>
      </c>
      <c r="D917" s="190" t="s">
        <v>1060</v>
      </c>
      <c r="E917" s="192">
        <v>8</v>
      </c>
      <c r="F917" s="30">
        <v>22800</v>
      </c>
      <c r="G917" s="30">
        <f t="shared" si="20"/>
        <v>182400</v>
      </c>
      <c r="H917" s="185" t="s">
        <v>233</v>
      </c>
      <c r="I917" s="188"/>
      <c r="J917" s="30"/>
      <c r="K917" s="30"/>
      <c r="L917" s="188"/>
      <c r="M917" s="198"/>
    </row>
    <row r="918" spans="1:13" ht="23.25" customHeight="1">
      <c r="A918" s="184" t="s">
        <v>1158</v>
      </c>
      <c r="B918" s="185" t="s">
        <v>1161</v>
      </c>
      <c r="C918" s="189" t="s">
        <v>1162</v>
      </c>
      <c r="D918" s="190" t="s">
        <v>1060</v>
      </c>
      <c r="E918" s="192">
        <v>1</v>
      </c>
      <c r="F918" s="30">
        <v>71200</v>
      </c>
      <c r="G918" s="30">
        <f t="shared" si="20"/>
        <v>71200</v>
      </c>
      <c r="H918" s="185" t="s">
        <v>233</v>
      </c>
      <c r="I918" s="188"/>
      <c r="J918" s="30"/>
      <c r="K918" s="30"/>
      <c r="L918" s="188"/>
      <c r="M918" s="198"/>
    </row>
    <row r="919" spans="1:13" ht="23.25" customHeight="1">
      <c r="A919" s="184" t="s">
        <v>1158</v>
      </c>
      <c r="B919" s="185" t="s">
        <v>1163</v>
      </c>
      <c r="C919" s="189" t="s">
        <v>1164</v>
      </c>
      <c r="D919" s="190" t="s">
        <v>1060</v>
      </c>
      <c r="E919" s="192">
        <v>1</v>
      </c>
      <c r="F919" s="30">
        <v>632000</v>
      </c>
      <c r="G919" s="30">
        <f t="shared" si="20"/>
        <v>632000</v>
      </c>
      <c r="H919" s="185" t="s">
        <v>233</v>
      </c>
      <c r="I919" s="188"/>
      <c r="J919" s="30"/>
      <c r="K919" s="30"/>
      <c r="L919" s="188"/>
      <c r="M919" s="198"/>
    </row>
    <row r="920" spans="1:13" ht="23.25" customHeight="1">
      <c r="A920" s="184"/>
      <c r="B920" s="185" t="s">
        <v>1165</v>
      </c>
      <c r="C920" s="189" t="s">
        <v>1166</v>
      </c>
      <c r="D920" s="190" t="s">
        <v>1060</v>
      </c>
      <c r="E920" s="192">
        <v>2</v>
      </c>
      <c r="F920" s="30">
        <v>233000</v>
      </c>
      <c r="G920" s="30">
        <f t="shared" si="20"/>
        <v>466000</v>
      </c>
      <c r="H920" s="185" t="s">
        <v>233</v>
      </c>
      <c r="I920" s="188"/>
      <c r="J920" s="30"/>
      <c r="K920" s="30"/>
      <c r="L920" s="188"/>
      <c r="M920" s="198"/>
    </row>
    <row r="921" spans="1:13" ht="23.25" customHeight="1">
      <c r="A921" s="184"/>
      <c r="B921" s="185" t="s">
        <v>1167</v>
      </c>
      <c r="C921" s="189" t="s">
        <v>1168</v>
      </c>
      <c r="D921" s="190" t="s">
        <v>1060</v>
      </c>
      <c r="E921" s="192">
        <v>2</v>
      </c>
      <c r="F921" s="30">
        <v>71900</v>
      </c>
      <c r="G921" s="30">
        <f t="shared" si="20"/>
        <v>143800</v>
      </c>
      <c r="H921" s="185" t="s">
        <v>233</v>
      </c>
      <c r="I921" s="188"/>
      <c r="J921" s="30"/>
      <c r="K921" s="30"/>
      <c r="L921" s="188"/>
      <c r="M921" s="198"/>
    </row>
    <row r="922" spans="1:13" ht="23.25" customHeight="1">
      <c r="A922" s="184"/>
      <c r="B922" s="185" t="s">
        <v>1169</v>
      </c>
      <c r="C922" s="189" t="s">
        <v>1170</v>
      </c>
      <c r="D922" s="190" t="s">
        <v>1060</v>
      </c>
      <c r="E922" s="192">
        <v>1</v>
      </c>
      <c r="F922" s="30">
        <v>270000</v>
      </c>
      <c r="G922" s="30">
        <f t="shared" si="20"/>
        <v>270000</v>
      </c>
      <c r="H922" s="185" t="s">
        <v>233</v>
      </c>
      <c r="I922" s="188"/>
      <c r="J922" s="30"/>
      <c r="K922" s="30"/>
      <c r="L922" s="188"/>
      <c r="M922" s="198"/>
    </row>
    <row r="923" spans="1:13" ht="23.25" customHeight="1">
      <c r="A923" s="184"/>
      <c r="B923" s="185" t="s">
        <v>1171</v>
      </c>
      <c r="C923" s="189" t="s">
        <v>1172</v>
      </c>
      <c r="D923" s="190" t="s">
        <v>1060</v>
      </c>
      <c r="E923" s="192">
        <v>3</v>
      </c>
      <c r="F923" s="30">
        <v>187000</v>
      </c>
      <c r="G923" s="30">
        <f t="shared" si="20"/>
        <v>561000</v>
      </c>
      <c r="H923" s="185" t="s">
        <v>233</v>
      </c>
      <c r="I923" s="188"/>
      <c r="J923" s="30"/>
      <c r="K923" s="30"/>
      <c r="L923" s="188"/>
      <c r="M923" s="198"/>
    </row>
    <row r="924" spans="1:13" ht="23.25" customHeight="1">
      <c r="A924" s="184"/>
      <c r="B924" s="185" t="s">
        <v>1173</v>
      </c>
      <c r="C924" s="189" t="s">
        <v>1174</v>
      </c>
      <c r="D924" s="190" t="s">
        <v>1060</v>
      </c>
      <c r="E924" s="192">
        <v>2</v>
      </c>
      <c r="F924" s="30">
        <v>455000</v>
      </c>
      <c r="G924" s="30">
        <f t="shared" si="20"/>
        <v>910000</v>
      </c>
      <c r="H924" s="185" t="s">
        <v>233</v>
      </c>
      <c r="I924" s="188"/>
      <c r="J924" s="30"/>
      <c r="K924" s="30"/>
      <c r="L924" s="188"/>
      <c r="M924" s="198"/>
    </row>
    <row r="925" spans="1:13" ht="23.25" customHeight="1">
      <c r="A925" s="184"/>
      <c r="B925" s="185" t="s">
        <v>1175</v>
      </c>
      <c r="C925" s="189">
        <v>0</v>
      </c>
      <c r="D925" s="190" t="s">
        <v>43</v>
      </c>
      <c r="E925" s="199">
        <v>1</v>
      </c>
      <c r="F925" s="30">
        <v>18700000</v>
      </c>
      <c r="G925" s="30">
        <f t="shared" si="20"/>
        <v>18700000</v>
      </c>
      <c r="H925" s="185" t="s">
        <v>233</v>
      </c>
      <c r="I925" s="188"/>
      <c r="J925" s="30"/>
      <c r="K925" s="30"/>
      <c r="L925" s="188"/>
      <c r="M925" s="198"/>
    </row>
    <row r="926" spans="1:13" ht="23.25" customHeight="1">
      <c r="A926" s="184"/>
      <c r="B926" s="185"/>
      <c r="C926" s="189"/>
      <c r="D926" s="190"/>
      <c r="E926" s="192"/>
      <c r="F926" s="30"/>
      <c r="G926" s="30">
        <f t="shared" si="20"/>
        <v>0</v>
      </c>
      <c r="H926" s="185" t="s">
        <v>256</v>
      </c>
      <c r="I926" s="188"/>
      <c r="J926" s="30"/>
      <c r="K926" s="30"/>
      <c r="L926" s="188"/>
      <c r="M926" s="198"/>
    </row>
    <row r="927" spans="1:13" ht="23.25" customHeight="1">
      <c r="A927" s="184"/>
      <c r="B927" s="185" t="s">
        <v>1176</v>
      </c>
      <c r="C927" s="189" t="s">
        <v>1177</v>
      </c>
      <c r="D927" s="190"/>
      <c r="E927" s="192"/>
      <c r="F927" s="30"/>
      <c r="G927" s="30">
        <f t="shared" si="20"/>
        <v>0</v>
      </c>
      <c r="H927" s="185" t="s">
        <v>256</v>
      </c>
      <c r="I927" s="188"/>
      <c r="J927" s="30"/>
      <c r="K927" s="30"/>
      <c r="L927" s="188"/>
      <c r="M927" s="198"/>
    </row>
    <row r="928" spans="1:13" ht="23.25" customHeight="1">
      <c r="A928" s="184" t="s">
        <v>1158</v>
      </c>
      <c r="B928" s="185" t="s">
        <v>1178</v>
      </c>
      <c r="C928" s="189" t="s">
        <v>1179</v>
      </c>
      <c r="D928" s="190" t="s">
        <v>1060</v>
      </c>
      <c r="E928" s="192">
        <v>1</v>
      </c>
      <c r="F928" s="30">
        <v>548000</v>
      </c>
      <c r="G928" s="30">
        <f t="shared" si="20"/>
        <v>548000</v>
      </c>
      <c r="H928" s="185" t="s">
        <v>233</v>
      </c>
      <c r="I928" s="188"/>
      <c r="J928" s="30"/>
      <c r="K928" s="30"/>
      <c r="L928" s="188"/>
      <c r="M928" s="198"/>
    </row>
    <row r="929" spans="1:13" ht="23.25" customHeight="1">
      <c r="A929" s="184" t="s">
        <v>1158</v>
      </c>
      <c r="B929" s="185" t="s">
        <v>1180</v>
      </c>
      <c r="C929" s="189" t="s">
        <v>1181</v>
      </c>
      <c r="D929" s="190" t="s">
        <v>1060</v>
      </c>
      <c r="E929" s="192">
        <v>6</v>
      </c>
      <c r="F929" s="30">
        <v>458000</v>
      </c>
      <c r="G929" s="30">
        <f t="shared" si="20"/>
        <v>2748000</v>
      </c>
      <c r="H929" s="185" t="s">
        <v>233</v>
      </c>
      <c r="I929" s="188"/>
      <c r="J929" s="30"/>
      <c r="K929" s="30"/>
      <c r="L929" s="188"/>
      <c r="M929" s="198"/>
    </row>
    <row r="930" spans="1:13" ht="23.25" customHeight="1">
      <c r="A930" s="184" t="s">
        <v>1158</v>
      </c>
      <c r="B930" s="185" t="s">
        <v>1182</v>
      </c>
      <c r="C930" s="189" t="s">
        <v>1183</v>
      </c>
      <c r="D930" s="190" t="s">
        <v>1184</v>
      </c>
      <c r="E930" s="192">
        <v>1</v>
      </c>
      <c r="F930" s="30">
        <v>11200</v>
      </c>
      <c r="G930" s="30">
        <f t="shared" si="20"/>
        <v>11200</v>
      </c>
      <c r="H930" s="185" t="s">
        <v>233</v>
      </c>
      <c r="I930" s="188"/>
      <c r="J930" s="30"/>
      <c r="K930" s="30"/>
      <c r="L930" s="188"/>
      <c r="M930" s="198"/>
    </row>
    <row r="931" spans="1:13" ht="23.25" customHeight="1">
      <c r="A931" s="184" t="s">
        <v>1158</v>
      </c>
      <c r="B931" s="185" t="s">
        <v>1185</v>
      </c>
      <c r="C931" s="189" t="s">
        <v>1186</v>
      </c>
      <c r="D931" s="190" t="s">
        <v>1184</v>
      </c>
      <c r="E931" s="192">
        <v>36</v>
      </c>
      <c r="F931" s="30">
        <v>11200</v>
      </c>
      <c r="G931" s="30">
        <f t="shared" si="20"/>
        <v>403200</v>
      </c>
      <c r="H931" s="185" t="s">
        <v>233</v>
      </c>
      <c r="I931" s="188"/>
      <c r="J931" s="30"/>
      <c r="K931" s="30"/>
      <c r="L931" s="188"/>
      <c r="M931" s="198"/>
    </row>
    <row r="932" spans="1:13" ht="23.25" customHeight="1">
      <c r="A932" s="184" t="s">
        <v>1158</v>
      </c>
      <c r="B932" s="185" t="s">
        <v>1187</v>
      </c>
      <c r="C932" s="189" t="s">
        <v>1188</v>
      </c>
      <c r="D932" s="190" t="s">
        <v>1060</v>
      </c>
      <c r="E932" s="192">
        <v>1</v>
      </c>
      <c r="F932" s="30">
        <v>1090000</v>
      </c>
      <c r="G932" s="30">
        <f t="shared" si="20"/>
        <v>1090000</v>
      </c>
      <c r="H932" s="185" t="s">
        <v>233</v>
      </c>
      <c r="I932" s="188"/>
      <c r="J932" s="30"/>
      <c r="K932" s="30"/>
      <c r="L932" s="188"/>
      <c r="M932" s="198"/>
    </row>
    <row r="933" spans="1:13" ht="23.25" customHeight="1">
      <c r="A933" s="184" t="s">
        <v>1158</v>
      </c>
      <c r="B933" s="185" t="s">
        <v>1189</v>
      </c>
      <c r="C933" s="189" t="s">
        <v>1190</v>
      </c>
      <c r="D933" s="190" t="s">
        <v>1060</v>
      </c>
      <c r="E933" s="192">
        <v>6</v>
      </c>
      <c r="F933" s="30">
        <v>543000</v>
      </c>
      <c r="G933" s="30">
        <f t="shared" si="20"/>
        <v>3258000</v>
      </c>
      <c r="H933" s="185" t="s">
        <v>233</v>
      </c>
      <c r="I933" s="188"/>
      <c r="J933" s="30"/>
      <c r="K933" s="30"/>
      <c r="L933" s="188"/>
      <c r="M933" s="198"/>
    </row>
    <row r="934" spans="1:13" ht="23.25" customHeight="1">
      <c r="A934" s="184" t="s">
        <v>1158</v>
      </c>
      <c r="B934" s="185" t="s">
        <v>1191</v>
      </c>
      <c r="C934" s="189" t="s">
        <v>1192</v>
      </c>
      <c r="D934" s="190" t="s">
        <v>1060</v>
      </c>
      <c r="E934" s="192">
        <v>6</v>
      </c>
      <c r="F934" s="30">
        <v>185000</v>
      </c>
      <c r="G934" s="30">
        <f t="shared" si="20"/>
        <v>1110000</v>
      </c>
      <c r="H934" s="185" t="s">
        <v>233</v>
      </c>
      <c r="I934" s="188"/>
      <c r="J934" s="30"/>
      <c r="K934" s="30"/>
      <c r="L934" s="188"/>
      <c r="M934" s="198"/>
    </row>
    <row r="935" spans="1:13" ht="23.25" customHeight="1">
      <c r="A935" s="184" t="s">
        <v>1158</v>
      </c>
      <c r="B935" s="185" t="s">
        <v>1193</v>
      </c>
      <c r="C935" s="189" t="s">
        <v>1194</v>
      </c>
      <c r="D935" s="190" t="s">
        <v>1184</v>
      </c>
      <c r="E935" s="192">
        <v>1</v>
      </c>
      <c r="F935" s="30">
        <v>12000</v>
      </c>
      <c r="G935" s="30">
        <f t="shared" si="20"/>
        <v>12000</v>
      </c>
      <c r="H935" s="185" t="s">
        <v>233</v>
      </c>
      <c r="I935" s="188"/>
      <c r="J935" s="30"/>
      <c r="K935" s="30"/>
      <c r="L935" s="188"/>
      <c r="M935" s="198"/>
    </row>
    <row r="936" spans="1:13" ht="23.25" customHeight="1">
      <c r="A936" s="184" t="s">
        <v>1158</v>
      </c>
      <c r="B936" s="185" t="s">
        <v>1195</v>
      </c>
      <c r="C936" s="189" t="s">
        <v>1196</v>
      </c>
      <c r="D936" s="190" t="s">
        <v>1184</v>
      </c>
      <c r="E936" s="192">
        <v>36</v>
      </c>
      <c r="F936" s="30">
        <v>12000</v>
      </c>
      <c r="G936" s="30">
        <f t="shared" si="20"/>
        <v>432000</v>
      </c>
      <c r="H936" s="185" t="s">
        <v>233</v>
      </c>
      <c r="I936" s="188"/>
      <c r="J936" s="30"/>
      <c r="K936" s="30"/>
      <c r="L936" s="188"/>
      <c r="M936" s="198"/>
    </row>
    <row r="937" spans="1:13" ht="23.25" customHeight="1">
      <c r="A937" s="184" t="s">
        <v>1158</v>
      </c>
      <c r="B937" s="185" t="s">
        <v>1197</v>
      </c>
      <c r="C937" s="189" t="s">
        <v>1198</v>
      </c>
      <c r="D937" s="190" t="s">
        <v>1060</v>
      </c>
      <c r="E937" s="192">
        <v>1</v>
      </c>
      <c r="F937" s="30">
        <v>549000</v>
      </c>
      <c r="G937" s="30">
        <f t="shared" si="20"/>
        <v>549000</v>
      </c>
      <c r="H937" s="185" t="s">
        <v>233</v>
      </c>
      <c r="I937" s="188"/>
      <c r="J937" s="30"/>
      <c r="K937" s="30"/>
      <c r="L937" s="188"/>
      <c r="M937" s="198"/>
    </row>
    <row r="938" spans="1:13" ht="23.25" customHeight="1">
      <c r="A938" s="184" t="s">
        <v>1158</v>
      </c>
      <c r="B938" s="185" t="s">
        <v>1199</v>
      </c>
      <c r="C938" s="189" t="s">
        <v>1200</v>
      </c>
      <c r="D938" s="190" t="s">
        <v>1060</v>
      </c>
      <c r="E938" s="192">
        <v>1</v>
      </c>
      <c r="F938" s="30">
        <v>429000</v>
      </c>
      <c r="G938" s="30">
        <f t="shared" si="20"/>
        <v>429000</v>
      </c>
      <c r="H938" s="185" t="s">
        <v>233</v>
      </c>
      <c r="I938" s="188"/>
      <c r="J938" s="30"/>
      <c r="K938" s="30"/>
      <c r="L938" s="188"/>
      <c r="M938" s="198"/>
    </row>
    <row r="939" spans="1:13" ht="23.25" customHeight="1">
      <c r="A939" s="184" t="s">
        <v>1158</v>
      </c>
      <c r="B939" s="185" t="s">
        <v>1201</v>
      </c>
      <c r="C939" s="189" t="s">
        <v>1202</v>
      </c>
      <c r="D939" s="190" t="s">
        <v>1060</v>
      </c>
      <c r="E939" s="192">
        <v>6</v>
      </c>
      <c r="F939" s="30">
        <v>323000</v>
      </c>
      <c r="G939" s="30">
        <f t="shared" si="20"/>
        <v>1938000</v>
      </c>
      <c r="H939" s="185" t="s">
        <v>233</v>
      </c>
      <c r="I939" s="188"/>
      <c r="J939" s="30"/>
      <c r="K939" s="30"/>
      <c r="L939" s="188"/>
      <c r="M939" s="198"/>
    </row>
    <row r="940" spans="1:13" ht="23.25" customHeight="1">
      <c r="A940" s="184" t="s">
        <v>1158</v>
      </c>
      <c r="B940" s="185" t="s">
        <v>1203</v>
      </c>
      <c r="C940" s="189" t="s">
        <v>1204</v>
      </c>
      <c r="D940" s="190" t="s">
        <v>1184</v>
      </c>
      <c r="E940" s="192">
        <v>1</v>
      </c>
      <c r="F940" s="30">
        <v>21600</v>
      </c>
      <c r="G940" s="30">
        <f t="shared" si="20"/>
        <v>21600</v>
      </c>
      <c r="H940" s="185" t="s">
        <v>233</v>
      </c>
      <c r="I940" s="188"/>
      <c r="J940" s="30"/>
      <c r="K940" s="30"/>
      <c r="L940" s="188"/>
      <c r="M940" s="198"/>
    </row>
    <row r="941" spans="1:13" ht="23.25" customHeight="1">
      <c r="A941" s="184" t="s">
        <v>1158</v>
      </c>
      <c r="B941" s="185" t="s">
        <v>1205</v>
      </c>
      <c r="C941" s="189" t="s">
        <v>1206</v>
      </c>
      <c r="D941" s="190" t="s">
        <v>1184</v>
      </c>
      <c r="E941" s="192">
        <v>36</v>
      </c>
      <c r="F941" s="30">
        <v>25600</v>
      </c>
      <c r="G941" s="30">
        <f t="shared" si="20"/>
        <v>921600</v>
      </c>
      <c r="H941" s="185" t="s">
        <v>233</v>
      </c>
      <c r="I941" s="188"/>
      <c r="J941" s="30"/>
      <c r="K941" s="30"/>
      <c r="L941" s="188"/>
      <c r="M941" s="198"/>
    </row>
    <row r="942" spans="1:13" ht="23.25" customHeight="1">
      <c r="A942" s="184"/>
      <c r="B942" s="185">
        <v>0</v>
      </c>
      <c r="C942" s="189">
        <v>0</v>
      </c>
      <c r="D942" s="190">
        <v>0</v>
      </c>
      <c r="E942" s="192">
        <v>0</v>
      </c>
      <c r="F942" s="30">
        <v>0</v>
      </c>
      <c r="G942" s="30">
        <f t="shared" si="20"/>
        <v>0</v>
      </c>
      <c r="H942" s="185">
        <v>0</v>
      </c>
      <c r="I942" s="188"/>
      <c r="J942" s="30"/>
      <c r="K942" s="30"/>
      <c r="L942" s="188"/>
      <c r="M942" s="198"/>
    </row>
    <row r="943" spans="1:13" ht="23.25" customHeight="1">
      <c r="A943" s="184"/>
      <c r="B943" s="185">
        <v>0</v>
      </c>
      <c r="C943" s="189">
        <v>0</v>
      </c>
      <c r="D943" s="190">
        <v>0</v>
      </c>
      <c r="E943" s="192">
        <v>0</v>
      </c>
      <c r="F943" s="30">
        <v>0</v>
      </c>
      <c r="G943" s="30">
        <f t="shared" si="20"/>
        <v>0</v>
      </c>
      <c r="H943" s="185">
        <v>0</v>
      </c>
      <c r="I943" s="188"/>
      <c r="J943" s="30"/>
      <c r="K943" s="30"/>
      <c r="L943" s="188"/>
      <c r="M943" s="198"/>
    </row>
    <row r="944" spans="1:13" ht="23.25" customHeight="1">
      <c r="A944" s="184"/>
      <c r="B944" s="185"/>
      <c r="C944" s="189"/>
      <c r="D944" s="190"/>
      <c r="E944" s="192"/>
      <c r="F944" s="30">
        <v>0</v>
      </c>
      <c r="G944" s="30">
        <f t="shared" si="20"/>
        <v>0</v>
      </c>
      <c r="H944" s="185">
        <v>0</v>
      </c>
      <c r="I944" s="188"/>
      <c r="J944" s="30"/>
      <c r="K944" s="30"/>
      <c r="L944" s="188"/>
      <c r="M944" s="198"/>
    </row>
    <row r="945" spans="1:13" ht="23.25" customHeight="1">
      <c r="A945" s="184"/>
      <c r="B945" s="185"/>
      <c r="C945" s="189"/>
      <c r="D945" s="190"/>
      <c r="E945" s="192"/>
      <c r="F945" s="30">
        <v>0</v>
      </c>
      <c r="G945" s="30">
        <f t="shared" si="20"/>
        <v>0</v>
      </c>
      <c r="H945" s="185">
        <v>0</v>
      </c>
      <c r="I945" s="188"/>
      <c r="J945" s="30"/>
      <c r="K945" s="30"/>
      <c r="L945" s="188"/>
      <c r="M945" s="198"/>
    </row>
    <row r="946" spans="1:13" ht="23.25" customHeight="1">
      <c r="A946" s="184"/>
      <c r="B946" s="185"/>
      <c r="C946" s="189"/>
      <c r="D946" s="190"/>
      <c r="E946" s="192"/>
      <c r="F946" s="30">
        <v>0</v>
      </c>
      <c r="G946" s="30">
        <f t="shared" si="20"/>
        <v>0</v>
      </c>
      <c r="H946" s="185">
        <v>0</v>
      </c>
      <c r="I946" s="188"/>
      <c r="J946" s="30"/>
      <c r="K946" s="30"/>
      <c r="L946" s="188"/>
      <c r="M946" s="198"/>
    </row>
    <row r="947" spans="1:13" ht="23.25" customHeight="1">
      <c r="A947" s="184"/>
      <c r="B947" s="185"/>
      <c r="C947" s="189"/>
      <c r="D947" s="190"/>
      <c r="E947" s="192"/>
      <c r="F947" s="30">
        <v>0</v>
      </c>
      <c r="G947" s="30">
        <f t="shared" si="20"/>
        <v>0</v>
      </c>
      <c r="H947" s="185">
        <v>0</v>
      </c>
      <c r="I947" s="188"/>
      <c r="J947" s="30"/>
      <c r="K947" s="30"/>
      <c r="L947" s="188"/>
      <c r="M947" s="198"/>
    </row>
    <row r="948" spans="1:13" ht="23.25" customHeight="1">
      <c r="A948" s="184"/>
      <c r="B948" s="185">
        <v>0</v>
      </c>
      <c r="C948" s="189">
        <v>0</v>
      </c>
      <c r="D948" s="190">
        <v>0</v>
      </c>
      <c r="E948" s="192">
        <v>0</v>
      </c>
      <c r="F948" s="30">
        <v>0</v>
      </c>
      <c r="G948" s="30">
        <f t="shared" si="20"/>
        <v>0</v>
      </c>
      <c r="H948" s="185">
        <v>0</v>
      </c>
      <c r="I948" s="188"/>
      <c r="J948" s="30"/>
      <c r="K948" s="30"/>
      <c r="L948" s="188"/>
      <c r="M948" s="198"/>
    </row>
    <row r="949" spans="1:13" ht="23.25" customHeight="1">
      <c r="A949" s="184"/>
      <c r="B949" s="185" t="s">
        <v>1207</v>
      </c>
      <c r="C949" s="189">
        <v>0</v>
      </c>
      <c r="D949" s="190">
        <v>0</v>
      </c>
      <c r="E949" s="192">
        <v>0</v>
      </c>
      <c r="F949" s="30">
        <v>0</v>
      </c>
      <c r="G949" s="30">
        <f t="shared" si="20"/>
        <v>0</v>
      </c>
      <c r="H949" s="185">
        <v>0</v>
      </c>
      <c r="I949" s="188"/>
      <c r="J949" s="30"/>
      <c r="K949" s="30"/>
      <c r="L949" s="188"/>
      <c r="M949" s="198"/>
    </row>
    <row r="950" spans="1:13" ht="23.25" customHeight="1">
      <c r="A950" s="184" t="s">
        <v>1158</v>
      </c>
      <c r="B950" s="185" t="s">
        <v>1208</v>
      </c>
      <c r="C950" s="189" t="s">
        <v>1209</v>
      </c>
      <c r="D950" s="190" t="s">
        <v>1060</v>
      </c>
      <c r="E950" s="192">
        <v>1</v>
      </c>
      <c r="F950" s="30">
        <v>797000</v>
      </c>
      <c r="G950" s="30">
        <f t="shared" si="20"/>
        <v>797000</v>
      </c>
      <c r="H950" s="185" t="s">
        <v>233</v>
      </c>
      <c r="I950" s="188"/>
      <c r="J950" s="30"/>
      <c r="K950" s="30"/>
      <c r="L950" s="188"/>
      <c r="M950" s="198"/>
    </row>
    <row r="951" spans="1:13" ht="23.25" customHeight="1">
      <c r="A951" s="184" t="s">
        <v>1158</v>
      </c>
      <c r="B951" s="185" t="s">
        <v>1210</v>
      </c>
      <c r="C951" s="189" t="s">
        <v>1211</v>
      </c>
      <c r="D951" s="190" t="s">
        <v>1060</v>
      </c>
      <c r="E951" s="192">
        <v>8</v>
      </c>
      <c r="F951" s="30">
        <v>650000</v>
      </c>
      <c r="G951" s="30">
        <f t="shared" si="20"/>
        <v>5200000</v>
      </c>
      <c r="H951" s="185" t="s">
        <v>233</v>
      </c>
      <c r="I951" s="188"/>
      <c r="J951" s="30"/>
      <c r="K951" s="30"/>
      <c r="L951" s="188"/>
      <c r="M951" s="198"/>
    </row>
    <row r="952" spans="1:13" ht="23.25" customHeight="1">
      <c r="A952" s="184" t="s">
        <v>1158</v>
      </c>
      <c r="B952" s="185" t="s">
        <v>1212</v>
      </c>
      <c r="C952" s="189" t="s">
        <v>1211</v>
      </c>
      <c r="D952" s="190" t="s">
        <v>1060</v>
      </c>
      <c r="E952" s="192">
        <v>2</v>
      </c>
      <c r="F952" s="30">
        <v>452000</v>
      </c>
      <c r="G952" s="30">
        <f t="shared" si="20"/>
        <v>904000</v>
      </c>
      <c r="H952" s="185" t="s">
        <v>233</v>
      </c>
      <c r="I952" s="188"/>
      <c r="J952" s="30"/>
      <c r="K952" s="30"/>
      <c r="L952" s="188"/>
      <c r="M952" s="198"/>
    </row>
    <row r="953" spans="1:13" ht="23.25" customHeight="1">
      <c r="A953" s="184" t="s">
        <v>1158</v>
      </c>
      <c r="B953" s="185" t="s">
        <v>1213</v>
      </c>
      <c r="C953" s="189" t="s">
        <v>1214</v>
      </c>
      <c r="D953" s="190" t="s">
        <v>1060</v>
      </c>
      <c r="E953" s="192">
        <v>1</v>
      </c>
      <c r="F953" s="30">
        <v>580000</v>
      </c>
      <c r="G953" s="30">
        <f t="shared" si="20"/>
        <v>580000</v>
      </c>
      <c r="H953" s="185" t="s">
        <v>233</v>
      </c>
      <c r="I953" s="188"/>
      <c r="J953" s="30"/>
      <c r="K953" s="30"/>
      <c r="L953" s="188"/>
      <c r="M953" s="198"/>
    </row>
    <row r="954" spans="1:13" ht="23.25" customHeight="1">
      <c r="A954" s="184" t="s">
        <v>1158</v>
      </c>
      <c r="B954" s="185" t="s">
        <v>1215</v>
      </c>
      <c r="C954" s="189" t="s">
        <v>1216</v>
      </c>
      <c r="D954" s="190" t="s">
        <v>1060</v>
      </c>
      <c r="E954" s="192">
        <v>1</v>
      </c>
      <c r="F954" s="30">
        <v>860000</v>
      </c>
      <c r="G954" s="30">
        <f t="shared" si="20"/>
        <v>860000</v>
      </c>
      <c r="H954" s="185" t="s">
        <v>233</v>
      </c>
      <c r="I954" s="188"/>
      <c r="J954" s="30"/>
      <c r="K954" s="30"/>
      <c r="L954" s="188"/>
      <c r="M954" s="198"/>
    </row>
    <row r="955" spans="1:13" ht="23.25" customHeight="1">
      <c r="A955" s="184" t="s">
        <v>1158</v>
      </c>
      <c r="B955" s="185" t="s">
        <v>1217</v>
      </c>
      <c r="C955" s="189" t="s">
        <v>1218</v>
      </c>
      <c r="D955" s="190" t="s">
        <v>1060</v>
      </c>
      <c r="E955" s="192">
        <v>1</v>
      </c>
      <c r="F955" s="30">
        <v>509000</v>
      </c>
      <c r="G955" s="30">
        <f t="shared" si="20"/>
        <v>509000</v>
      </c>
      <c r="H955" s="185" t="s">
        <v>233</v>
      </c>
      <c r="I955" s="188"/>
      <c r="J955" s="30"/>
      <c r="K955" s="30"/>
      <c r="L955" s="188"/>
      <c r="M955" s="198"/>
    </row>
    <row r="956" spans="1:13" ht="23.25" customHeight="1">
      <c r="A956" s="184" t="s">
        <v>1158</v>
      </c>
      <c r="B956" s="185" t="s">
        <v>1219</v>
      </c>
      <c r="C956" s="189" t="s">
        <v>1220</v>
      </c>
      <c r="D956" s="190" t="s">
        <v>1060</v>
      </c>
      <c r="E956" s="192">
        <v>1</v>
      </c>
      <c r="F956" s="30">
        <v>570000</v>
      </c>
      <c r="G956" s="30">
        <f t="shared" si="20"/>
        <v>570000</v>
      </c>
      <c r="H956" s="185" t="s">
        <v>233</v>
      </c>
      <c r="I956" s="188"/>
      <c r="J956" s="30"/>
      <c r="K956" s="30"/>
      <c r="L956" s="188"/>
      <c r="M956" s="198"/>
    </row>
    <row r="957" spans="1:13" ht="23.25" customHeight="1">
      <c r="A957" s="184" t="s">
        <v>1158</v>
      </c>
      <c r="B957" s="185" t="s">
        <v>1221</v>
      </c>
      <c r="C957" s="189" t="s">
        <v>1222</v>
      </c>
      <c r="D957" s="190" t="s">
        <v>1060</v>
      </c>
      <c r="E957" s="192">
        <v>1</v>
      </c>
      <c r="F957" s="30">
        <v>922000</v>
      </c>
      <c r="G957" s="30">
        <f t="shared" si="20"/>
        <v>922000</v>
      </c>
      <c r="H957" s="185" t="s">
        <v>233</v>
      </c>
      <c r="I957" s="188"/>
      <c r="J957" s="30"/>
      <c r="K957" s="30"/>
      <c r="L957" s="188"/>
      <c r="M957" s="198"/>
    </row>
    <row r="958" spans="1:13" ht="23.25" customHeight="1">
      <c r="A958" s="184" t="s">
        <v>1158</v>
      </c>
      <c r="B958" s="185" t="s">
        <v>1223</v>
      </c>
      <c r="C958" s="189" t="s">
        <v>1224</v>
      </c>
      <c r="D958" s="190" t="s">
        <v>1060</v>
      </c>
      <c r="E958" s="192">
        <v>1</v>
      </c>
      <c r="F958" s="30">
        <v>986000</v>
      </c>
      <c r="G958" s="30">
        <f t="shared" si="20"/>
        <v>986000</v>
      </c>
      <c r="H958" s="185" t="s">
        <v>233</v>
      </c>
      <c r="I958" s="188"/>
      <c r="J958" s="30"/>
      <c r="K958" s="30"/>
      <c r="L958" s="188"/>
      <c r="M958" s="198"/>
    </row>
    <row r="959" spans="1:13" ht="23.25" customHeight="1">
      <c r="A959" s="184" t="s">
        <v>1158</v>
      </c>
      <c r="B959" s="185" t="s">
        <v>1225</v>
      </c>
      <c r="C959" s="189" t="s">
        <v>1226</v>
      </c>
      <c r="D959" s="190" t="s">
        <v>1060</v>
      </c>
      <c r="E959" s="192">
        <v>1</v>
      </c>
      <c r="F959" s="30">
        <v>511000</v>
      </c>
      <c r="G959" s="30">
        <f t="shared" si="20"/>
        <v>511000</v>
      </c>
      <c r="H959" s="185" t="s">
        <v>233</v>
      </c>
      <c r="I959" s="188"/>
      <c r="J959" s="30"/>
      <c r="K959" s="30"/>
      <c r="L959" s="188"/>
      <c r="M959" s="198"/>
    </row>
    <row r="960" spans="1:13" ht="23.25" customHeight="1">
      <c r="A960" s="184" t="s">
        <v>1158</v>
      </c>
      <c r="B960" s="185" t="s">
        <v>1227</v>
      </c>
      <c r="C960" s="189" t="s">
        <v>1228</v>
      </c>
      <c r="D960" s="190" t="s">
        <v>1060</v>
      </c>
      <c r="E960" s="192">
        <v>1</v>
      </c>
      <c r="F960" s="30">
        <v>570000</v>
      </c>
      <c r="G960" s="30">
        <f t="shared" si="20"/>
        <v>570000</v>
      </c>
      <c r="H960" s="185" t="s">
        <v>233</v>
      </c>
      <c r="I960" s="188"/>
      <c r="J960" s="30"/>
      <c r="K960" s="30"/>
      <c r="L960" s="188"/>
      <c r="M960" s="198"/>
    </row>
    <row r="961" spans="1:17" ht="23.25" customHeight="1">
      <c r="A961" s="184" t="s">
        <v>1158</v>
      </c>
      <c r="B961" s="185" t="s">
        <v>1229</v>
      </c>
      <c r="C961" s="189" t="s">
        <v>1230</v>
      </c>
      <c r="D961" s="190" t="s">
        <v>1060</v>
      </c>
      <c r="E961" s="192">
        <v>1</v>
      </c>
      <c r="F961" s="30">
        <v>514000</v>
      </c>
      <c r="G961" s="30">
        <f t="shared" si="20"/>
        <v>514000</v>
      </c>
      <c r="H961" s="185" t="s">
        <v>233</v>
      </c>
      <c r="I961" s="188"/>
      <c r="J961" s="30"/>
      <c r="K961" s="30"/>
      <c r="L961" s="188"/>
      <c r="M961" s="198"/>
    </row>
    <row r="962" spans="1:17" ht="23.25" customHeight="1">
      <c r="A962" s="184" t="s">
        <v>1158</v>
      </c>
      <c r="B962" s="185" t="s">
        <v>404</v>
      </c>
      <c r="C962" s="189">
        <v>0</v>
      </c>
      <c r="D962" s="190" t="s">
        <v>43</v>
      </c>
      <c r="E962" s="199">
        <v>1</v>
      </c>
      <c r="F962" s="30">
        <v>2160000</v>
      </c>
      <c r="G962" s="30">
        <f t="shared" si="20"/>
        <v>2160000</v>
      </c>
      <c r="H962" s="185" t="s">
        <v>233</v>
      </c>
      <c r="I962" s="188"/>
      <c r="J962" s="30"/>
      <c r="K962" s="30"/>
      <c r="L962" s="188"/>
      <c r="M962" s="198"/>
    </row>
    <row r="963" spans="1:17" ht="23.25" customHeight="1">
      <c r="A963" s="184" t="s">
        <v>1158</v>
      </c>
      <c r="B963" s="185" t="s">
        <v>780</v>
      </c>
      <c r="C963" s="189">
        <v>0</v>
      </c>
      <c r="D963" s="190" t="s">
        <v>43</v>
      </c>
      <c r="E963" s="199">
        <v>1</v>
      </c>
      <c r="F963" s="30">
        <v>720000</v>
      </c>
      <c r="G963" s="30">
        <f t="shared" si="20"/>
        <v>720000</v>
      </c>
      <c r="H963" s="185" t="s">
        <v>233</v>
      </c>
      <c r="I963" s="188"/>
      <c r="J963" s="30"/>
      <c r="K963" s="30"/>
      <c r="L963" s="188"/>
      <c r="M963" s="198"/>
    </row>
    <row r="964" spans="1:17" ht="23.25" customHeight="1">
      <c r="A964" s="184"/>
      <c r="B964" s="185"/>
      <c r="C964" s="189"/>
      <c r="D964" s="190"/>
      <c r="E964" s="192"/>
      <c r="F964" s="30"/>
      <c r="G964" s="30"/>
      <c r="H964" s="185"/>
      <c r="I964" s="188"/>
      <c r="J964" s="30"/>
      <c r="K964" s="30"/>
      <c r="L964" s="188"/>
      <c r="M964" s="198"/>
    </row>
    <row r="965" spans="1:17" ht="23.25" customHeight="1">
      <c r="A965" s="184"/>
      <c r="B965" s="185"/>
      <c r="C965" s="189"/>
      <c r="D965" s="190"/>
      <c r="E965" s="192"/>
      <c r="F965" s="30"/>
      <c r="G965" s="30">
        <f t="shared" si="20"/>
        <v>0</v>
      </c>
      <c r="H965" s="185"/>
      <c r="I965" s="188"/>
      <c r="J965" s="30"/>
      <c r="K965" s="30"/>
      <c r="L965" s="188"/>
      <c r="M965" s="198"/>
    </row>
    <row r="966" spans="1:17" ht="23.25" customHeight="1">
      <c r="A966" s="184"/>
      <c r="B966" s="185"/>
      <c r="C966" s="185"/>
      <c r="D966" s="190"/>
      <c r="E966" s="192"/>
      <c r="F966" s="30"/>
      <c r="G966" s="30">
        <f t="shared" si="20"/>
        <v>0</v>
      </c>
      <c r="H966" s="185"/>
      <c r="I966" s="188"/>
      <c r="J966" s="30"/>
      <c r="K966" s="30"/>
      <c r="L966" s="188"/>
      <c r="M966" s="198"/>
    </row>
    <row r="967" spans="1:17" ht="23.25" customHeight="1">
      <c r="A967" s="184"/>
      <c r="B967" s="185" t="s">
        <v>254</v>
      </c>
      <c r="C967" s="185"/>
      <c r="D967" s="190"/>
      <c r="E967" s="192"/>
      <c r="F967" s="30"/>
      <c r="G967" s="30">
        <f>SUM(G863:G966)</f>
        <v>157101000</v>
      </c>
      <c r="H967" s="185"/>
      <c r="I967" s="188"/>
      <c r="J967" s="30"/>
      <c r="K967" s="30"/>
      <c r="L967" s="188"/>
      <c r="M967" s="198"/>
      <c r="O967" s="2">
        <f>G967</f>
        <v>157101000</v>
      </c>
      <c r="Q967" s="2">
        <f>SUM(G968:G969)</f>
        <v>157101000</v>
      </c>
    </row>
    <row r="968" spans="1:17" ht="23.25" customHeight="1">
      <c r="A968" s="184"/>
      <c r="B968" s="185"/>
      <c r="C968" s="185" t="s">
        <v>258</v>
      </c>
      <c r="D968" s="190"/>
      <c r="E968" s="192"/>
      <c r="F968" s="30"/>
      <c r="G968" s="30">
        <f>G967-G969</f>
        <v>126940800</v>
      </c>
      <c r="H968" s="185"/>
      <c r="I968" s="188"/>
      <c r="J968" s="30"/>
      <c r="K968" s="30"/>
      <c r="L968" s="188"/>
      <c r="M968" s="198"/>
    </row>
    <row r="969" spans="1:17" ht="23.25" customHeight="1">
      <c r="A969" s="184"/>
      <c r="B969" s="185"/>
      <c r="C969" s="185" t="s">
        <v>214</v>
      </c>
      <c r="D969" s="190"/>
      <c r="E969" s="192"/>
      <c r="F969" s="30"/>
      <c r="G969" s="30">
        <f>SUM(G928:G941)+SUM(G950:G963)+SUM(G917:G919)</f>
        <v>30160200</v>
      </c>
      <c r="H969" s="185"/>
      <c r="I969" s="188"/>
      <c r="J969" s="30"/>
      <c r="K969" s="30"/>
      <c r="L969" s="188"/>
      <c r="M969" s="198"/>
    </row>
    <row r="970" spans="1:17" ht="23.25" customHeight="1">
      <c r="A970" s="184"/>
      <c r="B970" s="185"/>
      <c r="C970" s="185"/>
      <c r="D970" s="190"/>
      <c r="E970" s="192"/>
      <c r="F970" s="30"/>
      <c r="G970" s="30"/>
      <c r="H970" s="185"/>
      <c r="I970" s="188"/>
      <c r="J970" s="30"/>
      <c r="K970" s="30"/>
      <c r="L970" s="188"/>
      <c r="M970" s="198"/>
    </row>
    <row r="971" spans="1:17" ht="23.25" customHeight="1">
      <c r="A971" s="184">
        <v>19</v>
      </c>
      <c r="B971" s="185" t="s">
        <v>276</v>
      </c>
      <c r="C971" s="185"/>
      <c r="D971" s="190"/>
      <c r="E971" s="192"/>
      <c r="F971" s="30">
        <v>0</v>
      </c>
      <c r="G971" s="30"/>
      <c r="H971" s="185" t="s">
        <v>256</v>
      </c>
      <c r="I971" s="188"/>
      <c r="J971" s="30"/>
      <c r="K971" s="30"/>
      <c r="L971" s="188"/>
      <c r="M971" s="198"/>
    </row>
    <row r="972" spans="1:17" ht="23.25" customHeight="1">
      <c r="A972" s="184"/>
      <c r="B972" s="185"/>
      <c r="C972" s="189" t="s">
        <v>1177</v>
      </c>
      <c r="D972" s="190"/>
      <c r="E972" s="192"/>
      <c r="F972" s="30" t="s">
        <v>256</v>
      </c>
      <c r="G972" s="30"/>
      <c r="H972" s="185" t="s">
        <v>256</v>
      </c>
      <c r="I972" s="188"/>
      <c r="J972" s="30"/>
      <c r="K972" s="30"/>
      <c r="L972" s="188"/>
      <c r="M972" s="198"/>
    </row>
    <row r="973" spans="1:17" ht="23.25" customHeight="1">
      <c r="A973" s="184"/>
      <c r="B973" s="185" t="s">
        <v>1231</v>
      </c>
      <c r="C973" s="189" t="s">
        <v>1232</v>
      </c>
      <c r="D973" s="190" t="s">
        <v>232</v>
      </c>
      <c r="E973" s="192">
        <v>14</v>
      </c>
      <c r="F973" s="30">
        <v>1070000</v>
      </c>
      <c r="G973" s="30">
        <f t="shared" si="20"/>
        <v>14980000</v>
      </c>
      <c r="H973" s="185" t="s">
        <v>233</v>
      </c>
      <c r="I973" s="188"/>
      <c r="J973" s="30"/>
      <c r="K973" s="30"/>
      <c r="L973" s="188"/>
      <c r="M973" s="198"/>
    </row>
    <row r="974" spans="1:17" ht="23.25" customHeight="1">
      <c r="A974" s="184"/>
      <c r="B974" s="185" t="s">
        <v>1233</v>
      </c>
      <c r="C974" s="189" t="s">
        <v>1234</v>
      </c>
      <c r="D974" s="190" t="s">
        <v>232</v>
      </c>
      <c r="E974" s="192">
        <v>14</v>
      </c>
      <c r="F974" s="30">
        <v>155000</v>
      </c>
      <c r="G974" s="30">
        <f t="shared" si="20"/>
        <v>2170000</v>
      </c>
      <c r="H974" s="185" t="s">
        <v>233</v>
      </c>
      <c r="I974" s="188"/>
      <c r="J974" s="30"/>
      <c r="K974" s="30"/>
      <c r="L974" s="188"/>
      <c r="M974" s="198"/>
    </row>
    <row r="975" spans="1:17" ht="23.25" customHeight="1">
      <c r="A975" s="184"/>
      <c r="B975" s="185" t="s">
        <v>1235</v>
      </c>
      <c r="C975" s="189" t="s">
        <v>1236</v>
      </c>
      <c r="D975" s="190" t="s">
        <v>232</v>
      </c>
      <c r="E975" s="192">
        <v>2</v>
      </c>
      <c r="F975" s="30">
        <v>1310000</v>
      </c>
      <c r="G975" s="30">
        <f t="shared" si="20"/>
        <v>2620000</v>
      </c>
      <c r="H975" s="185" t="s">
        <v>233</v>
      </c>
      <c r="I975" s="188"/>
      <c r="J975" s="30"/>
      <c r="K975" s="30"/>
      <c r="L975" s="188"/>
      <c r="M975" s="198"/>
    </row>
    <row r="976" spans="1:17" ht="23.25" customHeight="1">
      <c r="A976" s="184"/>
      <c r="B976" s="185" t="s">
        <v>1235</v>
      </c>
      <c r="C976" s="189" t="s">
        <v>1237</v>
      </c>
      <c r="D976" s="190" t="s">
        <v>232</v>
      </c>
      <c r="E976" s="192">
        <v>1</v>
      </c>
      <c r="F976" s="30">
        <v>1340000</v>
      </c>
      <c r="G976" s="30">
        <f t="shared" si="20"/>
        <v>1340000</v>
      </c>
      <c r="H976" s="185" t="s">
        <v>233</v>
      </c>
      <c r="I976" s="188"/>
      <c r="J976" s="30"/>
      <c r="K976" s="30"/>
      <c r="L976" s="188"/>
      <c r="M976" s="198"/>
    </row>
    <row r="977" spans="1:15" ht="23.25" customHeight="1">
      <c r="A977" s="184"/>
      <c r="B977" s="185" t="s">
        <v>1238</v>
      </c>
      <c r="C977" s="189" t="s">
        <v>1239</v>
      </c>
      <c r="D977" s="190" t="s">
        <v>232</v>
      </c>
      <c r="E977" s="192">
        <v>3</v>
      </c>
      <c r="F977" s="30">
        <v>1130000</v>
      </c>
      <c r="G977" s="30">
        <f t="shared" si="20"/>
        <v>3390000</v>
      </c>
      <c r="H977" s="185" t="s">
        <v>233</v>
      </c>
      <c r="I977" s="188"/>
      <c r="J977" s="30"/>
      <c r="K977" s="30"/>
      <c r="L977" s="188"/>
      <c r="M977" s="198"/>
    </row>
    <row r="978" spans="1:15" ht="23.25" customHeight="1">
      <c r="A978" s="184"/>
      <c r="B978" s="185" t="s">
        <v>1240</v>
      </c>
      <c r="C978" s="189" t="s">
        <v>1241</v>
      </c>
      <c r="D978" s="190" t="s">
        <v>232</v>
      </c>
      <c r="E978" s="192">
        <v>1</v>
      </c>
      <c r="F978" s="30">
        <v>454000</v>
      </c>
      <c r="G978" s="30">
        <f t="shared" si="20"/>
        <v>454000</v>
      </c>
      <c r="H978" s="185" t="s">
        <v>233</v>
      </c>
      <c r="I978" s="188"/>
      <c r="J978" s="30"/>
      <c r="K978" s="30"/>
      <c r="L978" s="188"/>
      <c r="M978" s="198"/>
    </row>
    <row r="979" spans="1:15" ht="23.25" customHeight="1">
      <c r="A979" s="184"/>
      <c r="B979" s="185" t="s">
        <v>1242</v>
      </c>
      <c r="C979" s="189" t="s">
        <v>1243</v>
      </c>
      <c r="D979" s="190" t="s">
        <v>232</v>
      </c>
      <c r="E979" s="192">
        <v>1</v>
      </c>
      <c r="F979" s="30">
        <v>455000</v>
      </c>
      <c r="G979" s="30">
        <f t="shared" si="20"/>
        <v>455000</v>
      </c>
      <c r="H979" s="185" t="s">
        <v>233</v>
      </c>
      <c r="I979" s="188"/>
      <c r="J979" s="30"/>
      <c r="K979" s="30"/>
      <c r="L979" s="188"/>
      <c r="M979" s="198"/>
    </row>
    <row r="980" spans="1:15" ht="23.25" customHeight="1">
      <c r="A980" s="184"/>
      <c r="B980" s="185" t="s">
        <v>1244</v>
      </c>
      <c r="C980" s="189" t="s">
        <v>1245</v>
      </c>
      <c r="D980" s="190" t="s">
        <v>232</v>
      </c>
      <c r="E980" s="192">
        <v>1</v>
      </c>
      <c r="F980" s="30">
        <v>193000</v>
      </c>
      <c r="G980" s="30">
        <f t="shared" si="20"/>
        <v>193000</v>
      </c>
      <c r="H980" s="185" t="s">
        <v>233</v>
      </c>
      <c r="I980" s="188"/>
      <c r="J980" s="30"/>
      <c r="K980" s="30"/>
      <c r="L980" s="188"/>
      <c r="M980" s="198"/>
    </row>
    <row r="981" spans="1:15" ht="23.25" customHeight="1">
      <c r="A981" s="184"/>
      <c r="B981" s="185" t="s">
        <v>1246</v>
      </c>
      <c r="C981" s="189" t="s">
        <v>1247</v>
      </c>
      <c r="D981" s="190" t="s">
        <v>232</v>
      </c>
      <c r="E981" s="192">
        <v>1</v>
      </c>
      <c r="F981" s="30">
        <v>1020000</v>
      </c>
      <c r="G981" s="30">
        <f t="shared" si="20"/>
        <v>1020000</v>
      </c>
      <c r="H981" s="185" t="s">
        <v>233</v>
      </c>
      <c r="I981" s="188"/>
      <c r="J981" s="30"/>
      <c r="K981" s="30"/>
      <c r="L981" s="188"/>
      <c r="M981" s="198"/>
    </row>
    <row r="982" spans="1:15" ht="23.25" customHeight="1">
      <c r="A982" s="184"/>
      <c r="B982" s="185" t="s">
        <v>1248</v>
      </c>
      <c r="C982" s="189" t="s">
        <v>1249</v>
      </c>
      <c r="D982" s="190" t="s">
        <v>232</v>
      </c>
      <c r="E982" s="192">
        <v>1</v>
      </c>
      <c r="F982" s="30">
        <v>1110000</v>
      </c>
      <c r="G982" s="30">
        <f t="shared" si="20"/>
        <v>1110000</v>
      </c>
      <c r="H982" s="185" t="s">
        <v>233</v>
      </c>
      <c r="I982" s="188"/>
      <c r="J982" s="30"/>
      <c r="K982" s="30"/>
      <c r="L982" s="188"/>
      <c r="M982" s="198"/>
    </row>
    <row r="983" spans="1:15" ht="23.25" customHeight="1">
      <c r="A983" s="184"/>
      <c r="B983" s="185"/>
      <c r="C983" s="185"/>
      <c r="D983" s="190"/>
      <c r="E983" s="192"/>
      <c r="F983" s="30"/>
      <c r="G983" s="30">
        <f t="shared" si="20"/>
        <v>0</v>
      </c>
      <c r="H983" s="185" t="s">
        <v>256</v>
      </c>
      <c r="I983" s="188"/>
      <c r="J983" s="30"/>
      <c r="K983" s="30"/>
      <c r="L983" s="188"/>
      <c r="M983" s="198"/>
    </row>
    <row r="984" spans="1:15" ht="23.25" customHeight="1">
      <c r="A984" s="184"/>
      <c r="B984" s="185"/>
      <c r="C984" s="185"/>
      <c r="D984" s="190"/>
      <c r="E984" s="192"/>
      <c r="F984" s="30"/>
      <c r="G984" s="30">
        <f t="shared" si="20"/>
        <v>0</v>
      </c>
      <c r="H984" s="185" t="s">
        <v>256</v>
      </c>
      <c r="I984" s="188"/>
      <c r="J984" s="30"/>
      <c r="K984" s="30"/>
      <c r="L984" s="188"/>
      <c r="M984" s="198"/>
    </row>
    <row r="985" spans="1:15" ht="23.25" customHeight="1">
      <c r="A985" s="184"/>
      <c r="B985" s="185"/>
      <c r="C985" s="185"/>
      <c r="D985" s="190"/>
      <c r="E985" s="192"/>
      <c r="F985" s="30"/>
      <c r="G985" s="30">
        <f t="shared" si="20"/>
        <v>0</v>
      </c>
      <c r="H985" s="185" t="s">
        <v>256</v>
      </c>
      <c r="I985" s="188"/>
      <c r="J985" s="30"/>
      <c r="K985" s="30"/>
      <c r="L985" s="188"/>
      <c r="M985" s="198"/>
    </row>
    <row r="986" spans="1:15" ht="23.25" customHeight="1">
      <c r="A986" s="184"/>
      <c r="B986" s="185"/>
      <c r="C986" s="185"/>
      <c r="D986" s="190"/>
      <c r="E986" s="192"/>
      <c r="F986" s="30"/>
      <c r="G986" s="30">
        <f t="shared" si="20"/>
        <v>0</v>
      </c>
      <c r="H986" s="185" t="s">
        <v>256</v>
      </c>
      <c r="I986" s="188"/>
      <c r="J986" s="30"/>
      <c r="K986" s="30"/>
      <c r="L986" s="188"/>
      <c r="M986" s="198"/>
    </row>
    <row r="987" spans="1:15" ht="23.25" customHeight="1">
      <c r="A987" s="184"/>
      <c r="B987" s="185"/>
      <c r="C987" s="185"/>
      <c r="D987" s="190"/>
      <c r="E987" s="192"/>
      <c r="F987" s="30"/>
      <c r="G987" s="30">
        <f t="shared" ref="G987:G990" si="21">ROUND(E987*F987,0)</f>
        <v>0</v>
      </c>
      <c r="H987" s="185" t="s">
        <v>256</v>
      </c>
      <c r="I987" s="188"/>
      <c r="J987" s="30"/>
      <c r="K987" s="30"/>
      <c r="L987" s="188"/>
      <c r="M987" s="198"/>
    </row>
    <row r="988" spans="1:15" ht="23.25" customHeight="1">
      <c r="A988" s="184"/>
      <c r="B988" s="185"/>
      <c r="C988" s="185"/>
      <c r="D988" s="190"/>
      <c r="E988" s="192"/>
      <c r="F988" s="30"/>
      <c r="G988" s="30">
        <f t="shared" si="21"/>
        <v>0</v>
      </c>
      <c r="H988" s="185" t="s">
        <v>256</v>
      </c>
      <c r="I988" s="188"/>
      <c r="J988" s="30"/>
      <c r="K988" s="30"/>
      <c r="L988" s="188"/>
      <c r="M988" s="198"/>
    </row>
    <row r="989" spans="1:15" ht="23.25" customHeight="1">
      <c r="A989" s="184"/>
      <c r="B989" s="185"/>
      <c r="C989" s="185"/>
      <c r="D989" s="190"/>
      <c r="E989" s="192"/>
      <c r="F989" s="30"/>
      <c r="G989" s="30">
        <f t="shared" si="21"/>
        <v>0</v>
      </c>
      <c r="H989" s="185" t="s">
        <v>256</v>
      </c>
      <c r="I989" s="188"/>
      <c r="J989" s="30"/>
      <c r="K989" s="30"/>
      <c r="L989" s="188"/>
      <c r="M989" s="198"/>
    </row>
    <row r="990" spans="1:15" ht="23.25" customHeight="1">
      <c r="A990" s="184"/>
      <c r="B990" s="185"/>
      <c r="C990" s="185"/>
      <c r="D990" s="190"/>
      <c r="E990" s="192"/>
      <c r="F990" s="30"/>
      <c r="G990" s="30">
        <f t="shared" si="21"/>
        <v>0</v>
      </c>
      <c r="H990" s="185" t="s">
        <v>256</v>
      </c>
      <c r="I990" s="188"/>
      <c r="J990" s="30"/>
      <c r="K990" s="30"/>
      <c r="L990" s="188"/>
      <c r="M990" s="198"/>
    </row>
    <row r="991" spans="1:15" ht="23.25" customHeight="1">
      <c r="A991" s="184"/>
      <c r="B991" s="185" t="s">
        <v>254</v>
      </c>
      <c r="C991" s="185" t="s">
        <v>258</v>
      </c>
      <c r="D991" s="190"/>
      <c r="E991" s="192"/>
      <c r="F991" s="30"/>
      <c r="G991" s="30">
        <f>SUM(G973:G990)</f>
        <v>27732000</v>
      </c>
      <c r="H991" s="185" t="s">
        <v>256</v>
      </c>
      <c r="I991" s="188"/>
      <c r="J991" s="30"/>
      <c r="K991" s="30"/>
      <c r="L991" s="188"/>
      <c r="M991" s="198"/>
      <c r="O991" s="2">
        <f>G991</f>
        <v>27732000</v>
      </c>
    </row>
    <row r="992" spans="1:15" ht="23.25" customHeight="1">
      <c r="A992" s="184"/>
      <c r="B992" s="185"/>
      <c r="C992" s="185"/>
      <c r="D992" s="190"/>
      <c r="E992" s="192"/>
      <c r="F992" s="30"/>
      <c r="G992" s="30"/>
      <c r="H992" s="185" t="s">
        <v>256</v>
      </c>
      <c r="I992" s="188"/>
      <c r="J992" s="30"/>
      <c r="K992" s="30"/>
      <c r="L992" s="188"/>
      <c r="M992" s="198"/>
    </row>
    <row r="993" spans="1:13" ht="23.25" customHeight="1">
      <c r="A993" s="184">
        <v>20</v>
      </c>
      <c r="B993" s="185" t="s">
        <v>277</v>
      </c>
      <c r="C993" s="185"/>
      <c r="D993" s="190"/>
      <c r="E993" s="192"/>
      <c r="F993" s="30"/>
      <c r="G993" s="30"/>
      <c r="H993" s="185" t="s">
        <v>256</v>
      </c>
      <c r="I993" s="188"/>
      <c r="J993" s="30"/>
      <c r="K993" s="30"/>
      <c r="L993" s="188"/>
      <c r="M993" s="198"/>
    </row>
    <row r="994" spans="1:13" ht="23.25" customHeight="1">
      <c r="A994" s="184"/>
      <c r="B994" s="185"/>
      <c r="C994" s="185"/>
      <c r="D994" s="190"/>
      <c r="E994" s="192"/>
      <c r="F994" s="30"/>
      <c r="G994" s="30"/>
      <c r="H994" s="185"/>
      <c r="I994" s="188"/>
      <c r="J994" s="30"/>
      <c r="K994" s="30"/>
      <c r="L994" s="188"/>
      <c r="M994" s="198"/>
    </row>
    <row r="995" spans="1:13" ht="23.25" customHeight="1">
      <c r="A995" s="184"/>
      <c r="B995" s="185" t="s">
        <v>1250</v>
      </c>
      <c r="C995" s="189" t="s">
        <v>560</v>
      </c>
      <c r="D995" s="190" t="s">
        <v>232</v>
      </c>
      <c r="E995" s="192">
        <v>12</v>
      </c>
      <c r="F995" s="30">
        <v>30400</v>
      </c>
      <c r="G995" s="30">
        <f t="shared" ref="G995:G1011" si="22">ROUND(E995*F995,0)</f>
        <v>364800</v>
      </c>
      <c r="H995" s="185" t="s">
        <v>233</v>
      </c>
      <c r="I995" s="188"/>
      <c r="J995" s="30"/>
      <c r="K995" s="30"/>
      <c r="L995" s="188"/>
      <c r="M995" s="198"/>
    </row>
    <row r="996" spans="1:13" ht="23.25" customHeight="1">
      <c r="A996" s="184"/>
      <c r="B996" s="185" t="s">
        <v>1251</v>
      </c>
      <c r="C996" s="189" t="s">
        <v>1252</v>
      </c>
      <c r="D996" s="190" t="s">
        <v>232</v>
      </c>
      <c r="E996" s="192">
        <v>16</v>
      </c>
      <c r="F996" s="30">
        <v>25600</v>
      </c>
      <c r="G996" s="30">
        <f t="shared" si="22"/>
        <v>409600</v>
      </c>
      <c r="H996" s="185" t="s">
        <v>233</v>
      </c>
      <c r="I996" s="188"/>
      <c r="J996" s="30"/>
      <c r="K996" s="30"/>
      <c r="L996" s="188"/>
      <c r="M996" s="198"/>
    </row>
    <row r="997" spans="1:13" ht="23.25" customHeight="1">
      <c r="A997" s="184"/>
      <c r="B997" s="185" t="s">
        <v>1253</v>
      </c>
      <c r="C997" s="189" t="s">
        <v>1252</v>
      </c>
      <c r="D997" s="190" t="s">
        <v>232</v>
      </c>
      <c r="E997" s="192">
        <v>13</v>
      </c>
      <c r="F997" s="30">
        <v>22400</v>
      </c>
      <c r="G997" s="30">
        <f t="shared" si="22"/>
        <v>291200</v>
      </c>
      <c r="H997" s="185" t="s">
        <v>233</v>
      </c>
      <c r="I997" s="188"/>
      <c r="J997" s="30"/>
      <c r="K997" s="30"/>
      <c r="L997" s="188"/>
      <c r="M997" s="198"/>
    </row>
    <row r="998" spans="1:13" ht="23.25" customHeight="1">
      <c r="A998" s="184"/>
      <c r="B998" s="185" t="s">
        <v>1254</v>
      </c>
      <c r="C998" s="189" t="s">
        <v>1255</v>
      </c>
      <c r="D998" s="190" t="s">
        <v>232</v>
      </c>
      <c r="E998" s="192">
        <v>9</v>
      </c>
      <c r="F998" s="30">
        <v>16800</v>
      </c>
      <c r="G998" s="30">
        <f t="shared" si="22"/>
        <v>151200</v>
      </c>
      <c r="H998" s="185" t="s">
        <v>233</v>
      </c>
      <c r="I998" s="188"/>
      <c r="J998" s="30"/>
      <c r="K998" s="30"/>
      <c r="L998" s="188"/>
      <c r="M998" s="198"/>
    </row>
    <row r="999" spans="1:13" ht="23.25" customHeight="1">
      <c r="A999" s="184"/>
      <c r="B999" s="185" t="s">
        <v>1256</v>
      </c>
      <c r="C999" s="189" t="s">
        <v>1257</v>
      </c>
      <c r="D999" s="190" t="s">
        <v>232</v>
      </c>
      <c r="E999" s="192">
        <v>22</v>
      </c>
      <c r="F999" s="30">
        <v>1280</v>
      </c>
      <c r="G999" s="30">
        <f t="shared" si="22"/>
        <v>28160</v>
      </c>
      <c r="H999" s="185" t="s">
        <v>233</v>
      </c>
      <c r="I999" s="188"/>
      <c r="J999" s="30"/>
      <c r="K999" s="30"/>
      <c r="L999" s="188"/>
      <c r="M999" s="198"/>
    </row>
    <row r="1000" spans="1:13" ht="23.25" customHeight="1">
      <c r="A1000" s="184"/>
      <c r="B1000" s="185" t="s">
        <v>1258</v>
      </c>
      <c r="C1000" s="189" t="s">
        <v>1259</v>
      </c>
      <c r="D1000" s="190" t="s">
        <v>232</v>
      </c>
      <c r="E1000" s="192">
        <v>1</v>
      </c>
      <c r="F1000" s="30">
        <v>46400</v>
      </c>
      <c r="G1000" s="30">
        <f t="shared" si="22"/>
        <v>46400</v>
      </c>
      <c r="H1000" s="185" t="s">
        <v>233</v>
      </c>
      <c r="I1000" s="188"/>
      <c r="J1000" s="30"/>
      <c r="K1000" s="30"/>
      <c r="L1000" s="188"/>
      <c r="M1000" s="198"/>
    </row>
    <row r="1001" spans="1:13" ht="23.25" customHeight="1">
      <c r="A1001" s="184"/>
      <c r="B1001" s="185" t="s">
        <v>1260</v>
      </c>
      <c r="C1001" s="189" t="s">
        <v>1261</v>
      </c>
      <c r="D1001" s="190" t="s">
        <v>232</v>
      </c>
      <c r="E1001" s="192">
        <v>1</v>
      </c>
      <c r="F1001" s="30">
        <v>246000</v>
      </c>
      <c r="G1001" s="30">
        <f t="shared" si="22"/>
        <v>246000</v>
      </c>
      <c r="H1001" s="185" t="s">
        <v>233</v>
      </c>
      <c r="I1001" s="188"/>
      <c r="J1001" s="30"/>
      <c r="K1001" s="30"/>
      <c r="L1001" s="188"/>
      <c r="M1001" s="198"/>
    </row>
    <row r="1002" spans="1:13" ht="23.25" customHeight="1">
      <c r="A1002" s="184"/>
      <c r="B1002" s="185" t="s">
        <v>1262</v>
      </c>
      <c r="C1002" s="189">
        <v>0</v>
      </c>
      <c r="D1002" s="190" t="s">
        <v>43</v>
      </c>
      <c r="E1002" s="199">
        <v>1</v>
      </c>
      <c r="F1002" s="30">
        <v>120000</v>
      </c>
      <c r="G1002" s="30">
        <f t="shared" si="22"/>
        <v>120000</v>
      </c>
      <c r="H1002" s="185" t="s">
        <v>233</v>
      </c>
      <c r="I1002" s="188"/>
      <c r="J1002" s="30"/>
      <c r="K1002" s="30"/>
      <c r="L1002" s="188"/>
      <c r="M1002" s="198"/>
    </row>
    <row r="1003" spans="1:13" ht="23.25" customHeight="1">
      <c r="A1003" s="184"/>
      <c r="B1003" s="185"/>
      <c r="C1003" s="189"/>
      <c r="D1003" s="190"/>
      <c r="E1003" s="192"/>
      <c r="F1003" s="30"/>
      <c r="G1003" s="30"/>
      <c r="H1003" s="185"/>
      <c r="I1003" s="188"/>
      <c r="J1003" s="30"/>
      <c r="K1003" s="30"/>
      <c r="L1003" s="188"/>
      <c r="M1003" s="198"/>
    </row>
    <row r="1004" spans="1:13" ht="23.25" customHeight="1">
      <c r="A1004" s="184"/>
      <c r="B1004" s="185"/>
      <c r="C1004" s="189"/>
      <c r="D1004" s="190"/>
      <c r="E1004" s="192"/>
      <c r="F1004" s="30"/>
      <c r="G1004" s="30"/>
      <c r="H1004" s="185"/>
      <c r="I1004" s="188"/>
      <c r="J1004" s="30"/>
      <c r="K1004" s="30"/>
      <c r="L1004" s="188"/>
      <c r="M1004" s="198"/>
    </row>
    <row r="1005" spans="1:13" ht="23.25" customHeight="1">
      <c r="A1005" s="184"/>
      <c r="B1005" s="185"/>
      <c r="C1005" s="189"/>
      <c r="D1005" s="190"/>
      <c r="E1005" s="192"/>
      <c r="F1005" s="30"/>
      <c r="G1005" s="30"/>
      <c r="H1005" s="185"/>
      <c r="I1005" s="188"/>
      <c r="J1005" s="30"/>
      <c r="K1005" s="30"/>
      <c r="L1005" s="188"/>
      <c r="M1005" s="198"/>
    </row>
    <row r="1006" spans="1:13" ht="23.25" customHeight="1">
      <c r="A1006" s="184"/>
      <c r="B1006" s="185"/>
      <c r="C1006" s="185"/>
      <c r="D1006" s="190"/>
      <c r="E1006" s="192"/>
      <c r="F1006" s="30"/>
      <c r="G1006" s="30">
        <f t="shared" si="22"/>
        <v>0</v>
      </c>
      <c r="H1006" s="185" t="s">
        <v>256</v>
      </c>
      <c r="I1006" s="188"/>
      <c r="J1006" s="30"/>
      <c r="K1006" s="30"/>
      <c r="L1006" s="188"/>
      <c r="M1006" s="198"/>
    </row>
    <row r="1007" spans="1:13" ht="23.25" customHeight="1">
      <c r="A1007" s="184"/>
      <c r="B1007" s="185"/>
      <c r="C1007" s="185"/>
      <c r="D1007" s="190"/>
      <c r="E1007" s="192"/>
      <c r="F1007" s="30"/>
      <c r="G1007" s="30">
        <f t="shared" si="22"/>
        <v>0</v>
      </c>
      <c r="H1007" s="185" t="s">
        <v>256</v>
      </c>
      <c r="I1007" s="188"/>
      <c r="J1007" s="30"/>
      <c r="K1007" s="30"/>
      <c r="L1007" s="188"/>
      <c r="M1007" s="198"/>
    </row>
    <row r="1008" spans="1:13" ht="23.25" customHeight="1">
      <c r="A1008" s="184"/>
      <c r="B1008" s="185"/>
      <c r="C1008" s="185"/>
      <c r="D1008" s="190"/>
      <c r="E1008" s="192"/>
      <c r="F1008" s="30"/>
      <c r="G1008" s="30">
        <f t="shared" si="22"/>
        <v>0</v>
      </c>
      <c r="H1008" s="185" t="s">
        <v>256</v>
      </c>
      <c r="I1008" s="188"/>
      <c r="J1008" s="30"/>
      <c r="K1008" s="30"/>
      <c r="L1008" s="188"/>
      <c r="M1008" s="198"/>
    </row>
    <row r="1009" spans="1:15" ht="23.25" customHeight="1">
      <c r="A1009" s="184"/>
      <c r="B1009" s="185"/>
      <c r="C1009" s="185"/>
      <c r="D1009" s="190"/>
      <c r="E1009" s="192"/>
      <c r="F1009" s="30"/>
      <c r="G1009" s="30">
        <f t="shared" si="22"/>
        <v>0</v>
      </c>
      <c r="H1009" s="185" t="s">
        <v>256</v>
      </c>
      <c r="I1009" s="188"/>
      <c r="J1009" s="30"/>
      <c r="K1009" s="30"/>
      <c r="L1009" s="188"/>
      <c r="M1009" s="198"/>
    </row>
    <row r="1010" spans="1:15" ht="23.25" customHeight="1">
      <c r="A1010" s="184"/>
      <c r="B1010" s="185"/>
      <c r="C1010" s="185"/>
      <c r="D1010" s="190"/>
      <c r="E1010" s="192"/>
      <c r="F1010" s="30"/>
      <c r="G1010" s="30">
        <f t="shared" si="22"/>
        <v>0</v>
      </c>
      <c r="H1010" s="185" t="s">
        <v>256</v>
      </c>
      <c r="I1010" s="188"/>
      <c r="J1010" s="30"/>
      <c r="K1010" s="30"/>
      <c r="L1010" s="188"/>
      <c r="M1010" s="198"/>
    </row>
    <row r="1011" spans="1:15" ht="23.25" customHeight="1">
      <c r="A1011" s="184"/>
      <c r="B1011" s="185"/>
      <c r="C1011" s="185"/>
      <c r="D1011" s="190"/>
      <c r="E1011" s="192"/>
      <c r="F1011" s="30"/>
      <c r="G1011" s="30">
        <f t="shared" si="22"/>
        <v>0</v>
      </c>
      <c r="H1011" s="185" t="s">
        <v>256</v>
      </c>
      <c r="I1011" s="188"/>
      <c r="J1011" s="30"/>
      <c r="K1011" s="30"/>
      <c r="L1011" s="188"/>
      <c r="M1011" s="198"/>
    </row>
    <row r="1012" spans="1:15" ht="23.25" customHeight="1">
      <c r="A1012" s="184"/>
      <c r="B1012" s="185"/>
      <c r="C1012" s="185"/>
      <c r="D1012" s="190"/>
      <c r="E1012" s="192"/>
      <c r="F1012" s="30"/>
      <c r="G1012" s="30"/>
      <c r="H1012" s="185" t="s">
        <v>256</v>
      </c>
      <c r="I1012" s="188"/>
      <c r="J1012" s="30"/>
      <c r="K1012" s="30"/>
      <c r="L1012" s="188"/>
      <c r="M1012" s="198"/>
    </row>
    <row r="1013" spans="1:15" ht="23.25" customHeight="1">
      <c r="A1013" s="184"/>
      <c r="B1013" s="185" t="s">
        <v>254</v>
      </c>
      <c r="C1013" s="185" t="s">
        <v>258</v>
      </c>
      <c r="D1013" s="190"/>
      <c r="E1013" s="192"/>
      <c r="F1013" s="30"/>
      <c r="G1013" s="30">
        <f>SUM(G995:G1012)</f>
        <v>1657360</v>
      </c>
      <c r="H1013" s="185" t="s">
        <v>256</v>
      </c>
      <c r="I1013" s="188"/>
      <c r="J1013" s="30"/>
      <c r="K1013" s="30"/>
      <c r="L1013" s="188"/>
      <c r="M1013" s="198"/>
      <c r="O1013" s="2">
        <f>G1013</f>
        <v>1657360</v>
      </c>
    </row>
    <row r="1014" spans="1:15" ht="23.25" customHeight="1">
      <c r="A1014" s="184"/>
      <c r="B1014" s="185"/>
      <c r="C1014" s="185"/>
      <c r="D1014" s="190"/>
      <c r="E1014" s="192"/>
      <c r="F1014" s="30"/>
      <c r="G1014" s="30"/>
      <c r="H1014" s="185" t="s">
        <v>256</v>
      </c>
      <c r="I1014" s="188"/>
      <c r="J1014" s="30"/>
      <c r="K1014" s="30"/>
      <c r="L1014" s="188"/>
      <c r="M1014" s="198"/>
    </row>
    <row r="1015" spans="1:15" ht="23.25" customHeight="1">
      <c r="A1015" s="184">
        <v>21</v>
      </c>
      <c r="B1015" s="185" t="s">
        <v>278</v>
      </c>
      <c r="C1015" s="185"/>
      <c r="D1015" s="190"/>
      <c r="E1015" s="192"/>
      <c r="F1015" s="30">
        <v>0</v>
      </c>
      <c r="G1015" s="30"/>
      <c r="H1015" s="185" t="s">
        <v>256</v>
      </c>
      <c r="I1015" s="188"/>
      <c r="J1015" s="30"/>
      <c r="K1015" s="30"/>
      <c r="L1015" s="188"/>
      <c r="M1015" s="198"/>
    </row>
    <row r="1016" spans="1:15" ht="23.25" customHeight="1">
      <c r="A1016" s="184"/>
      <c r="B1016" s="185" t="s">
        <v>1263</v>
      </c>
      <c r="C1016" s="185">
        <v>0</v>
      </c>
      <c r="D1016" s="190">
        <v>0</v>
      </c>
      <c r="E1016" s="192">
        <v>0</v>
      </c>
      <c r="F1016" s="30"/>
      <c r="G1016" s="30"/>
      <c r="H1016" s="185"/>
      <c r="I1016" s="188"/>
      <c r="J1016" s="30"/>
      <c r="K1016" s="30"/>
      <c r="L1016" s="188"/>
      <c r="M1016" s="198"/>
    </row>
    <row r="1017" spans="1:15" ht="23.25" customHeight="1">
      <c r="A1017" s="184"/>
      <c r="B1017" s="185" t="s">
        <v>1264</v>
      </c>
      <c r="C1017" s="185" t="s">
        <v>1265</v>
      </c>
      <c r="D1017" s="190" t="s">
        <v>232</v>
      </c>
      <c r="E1017" s="192">
        <v>3</v>
      </c>
      <c r="F1017" s="30">
        <v>211000</v>
      </c>
      <c r="G1017" s="30">
        <f t="shared" ref="G1017:G1032" si="23">ROUND(E1017*F1017,0)</f>
        <v>633000</v>
      </c>
      <c r="H1017" s="185" t="s">
        <v>233</v>
      </c>
      <c r="I1017" s="188"/>
      <c r="J1017" s="30"/>
      <c r="K1017" s="30"/>
      <c r="L1017" s="188"/>
      <c r="M1017" s="198"/>
    </row>
    <row r="1018" spans="1:15" ht="23.25" customHeight="1">
      <c r="A1018" s="184"/>
      <c r="B1018" s="185" t="s">
        <v>1266</v>
      </c>
      <c r="C1018" s="185" t="s">
        <v>1265</v>
      </c>
      <c r="D1018" s="190" t="s">
        <v>232</v>
      </c>
      <c r="E1018" s="192">
        <v>4</v>
      </c>
      <c r="F1018" s="30">
        <v>211000</v>
      </c>
      <c r="G1018" s="30">
        <f t="shared" si="23"/>
        <v>844000</v>
      </c>
      <c r="H1018" s="185" t="s">
        <v>233</v>
      </c>
      <c r="I1018" s="188"/>
      <c r="J1018" s="30"/>
      <c r="K1018" s="30"/>
      <c r="L1018" s="188"/>
      <c r="M1018" s="198"/>
    </row>
    <row r="1019" spans="1:15" ht="23.25" customHeight="1">
      <c r="A1019" s="184"/>
      <c r="B1019" s="185" t="s">
        <v>1267</v>
      </c>
      <c r="C1019" s="185" t="s">
        <v>1268</v>
      </c>
      <c r="D1019" s="190" t="s">
        <v>232</v>
      </c>
      <c r="E1019" s="192">
        <v>2</v>
      </c>
      <c r="F1019" s="30">
        <v>214000</v>
      </c>
      <c r="G1019" s="30">
        <f t="shared" si="23"/>
        <v>428000</v>
      </c>
      <c r="H1019" s="185" t="s">
        <v>233</v>
      </c>
      <c r="I1019" s="188"/>
      <c r="J1019" s="30"/>
      <c r="K1019" s="30"/>
      <c r="L1019" s="188"/>
      <c r="M1019" s="198"/>
    </row>
    <row r="1020" spans="1:15" ht="23.25" customHeight="1">
      <c r="A1020" s="184"/>
      <c r="B1020" s="185" t="s">
        <v>1269</v>
      </c>
      <c r="C1020" s="185">
        <v>0</v>
      </c>
      <c r="D1020" s="190" t="s">
        <v>232</v>
      </c>
      <c r="E1020" s="192">
        <v>2</v>
      </c>
      <c r="F1020" s="30">
        <v>41300</v>
      </c>
      <c r="G1020" s="30">
        <f t="shared" si="23"/>
        <v>82600</v>
      </c>
      <c r="H1020" s="185" t="s">
        <v>233</v>
      </c>
      <c r="I1020" s="188"/>
      <c r="J1020" s="30"/>
      <c r="K1020" s="30"/>
      <c r="L1020" s="188"/>
      <c r="M1020" s="198"/>
    </row>
    <row r="1021" spans="1:15" ht="23.25" customHeight="1">
      <c r="A1021" s="184"/>
      <c r="B1021" s="185" t="s">
        <v>404</v>
      </c>
      <c r="C1021" s="185">
        <v>0</v>
      </c>
      <c r="D1021" s="190" t="s">
        <v>43</v>
      </c>
      <c r="E1021" s="199">
        <v>1</v>
      </c>
      <c r="F1021" s="30">
        <v>425000</v>
      </c>
      <c r="G1021" s="30">
        <f t="shared" si="23"/>
        <v>425000</v>
      </c>
      <c r="H1021" s="185" t="s">
        <v>233</v>
      </c>
      <c r="I1021" s="188"/>
      <c r="J1021" s="30"/>
      <c r="K1021" s="30"/>
      <c r="L1021" s="188"/>
      <c r="M1021" s="198"/>
    </row>
    <row r="1022" spans="1:15" ht="23.25" customHeight="1">
      <c r="A1022" s="184"/>
      <c r="B1022" s="185"/>
      <c r="C1022" s="185"/>
      <c r="D1022" s="190"/>
      <c r="E1022" s="192"/>
      <c r="F1022" s="30"/>
      <c r="G1022" s="30"/>
      <c r="H1022" s="185"/>
      <c r="I1022" s="188"/>
      <c r="J1022" s="30"/>
      <c r="K1022" s="30"/>
      <c r="L1022" s="188"/>
      <c r="M1022" s="198"/>
    </row>
    <row r="1023" spans="1:15" ht="23.25" customHeight="1">
      <c r="A1023" s="184"/>
      <c r="B1023" s="185"/>
      <c r="C1023" s="185"/>
      <c r="D1023" s="190"/>
      <c r="E1023" s="192"/>
      <c r="F1023" s="30"/>
      <c r="G1023" s="30">
        <f>ROUND(E1023*F1023,0)</f>
        <v>0</v>
      </c>
      <c r="H1023" s="185" t="s">
        <v>256</v>
      </c>
      <c r="I1023" s="188"/>
      <c r="J1023" s="30"/>
      <c r="K1023" s="30"/>
      <c r="L1023" s="188"/>
      <c r="M1023" s="198"/>
    </row>
    <row r="1024" spans="1:15" ht="23.25" customHeight="1">
      <c r="A1024" s="184"/>
      <c r="B1024" s="185"/>
      <c r="C1024" s="185"/>
      <c r="D1024" s="190"/>
      <c r="E1024" s="192"/>
      <c r="F1024" s="30"/>
      <c r="G1024" s="30">
        <f>ROUND(E1024*F1024,0)</f>
        <v>0</v>
      </c>
      <c r="H1024" s="185" t="s">
        <v>256</v>
      </c>
      <c r="I1024" s="188"/>
      <c r="J1024" s="30"/>
      <c r="K1024" s="30"/>
      <c r="L1024" s="188"/>
      <c r="M1024" s="198"/>
    </row>
    <row r="1025" spans="1:15" ht="23.25" customHeight="1">
      <c r="A1025" s="184"/>
      <c r="B1025" s="185"/>
      <c r="C1025" s="185"/>
      <c r="D1025" s="190"/>
      <c r="E1025" s="192"/>
      <c r="F1025" s="30"/>
      <c r="G1025" s="30">
        <f>ROUND(E1025*F1025,0)</f>
        <v>0</v>
      </c>
      <c r="H1025" s="185" t="s">
        <v>256</v>
      </c>
      <c r="I1025" s="188"/>
      <c r="J1025" s="30"/>
      <c r="K1025" s="30"/>
      <c r="L1025" s="188"/>
      <c r="M1025" s="198"/>
    </row>
    <row r="1026" spans="1:15" ht="23.25" customHeight="1">
      <c r="A1026" s="184"/>
      <c r="B1026" s="185"/>
      <c r="C1026" s="185"/>
      <c r="D1026" s="190"/>
      <c r="E1026" s="192"/>
      <c r="F1026" s="30"/>
      <c r="G1026" s="30">
        <f>ROUND(E1026*F1026,0)</f>
        <v>0</v>
      </c>
      <c r="H1026" s="185" t="s">
        <v>256</v>
      </c>
      <c r="I1026" s="188"/>
      <c r="J1026" s="30"/>
      <c r="K1026" s="30"/>
      <c r="L1026" s="188"/>
      <c r="M1026" s="198"/>
    </row>
    <row r="1027" spans="1:15" ht="23.25" customHeight="1">
      <c r="A1027" s="184"/>
      <c r="B1027" s="185"/>
      <c r="C1027" s="185"/>
      <c r="D1027" s="190"/>
      <c r="E1027" s="192"/>
      <c r="F1027" s="30"/>
      <c r="G1027" s="30">
        <f t="shared" si="23"/>
        <v>0</v>
      </c>
      <c r="H1027" s="185" t="s">
        <v>256</v>
      </c>
      <c r="I1027" s="188"/>
      <c r="J1027" s="30"/>
      <c r="K1027" s="30"/>
      <c r="L1027" s="188"/>
      <c r="M1027" s="198"/>
    </row>
    <row r="1028" spans="1:15" ht="23.25" customHeight="1">
      <c r="A1028" s="184"/>
      <c r="B1028" s="185"/>
      <c r="C1028" s="185"/>
      <c r="D1028" s="190"/>
      <c r="E1028" s="192"/>
      <c r="F1028" s="30"/>
      <c r="G1028" s="30">
        <f t="shared" si="23"/>
        <v>0</v>
      </c>
      <c r="H1028" s="185" t="s">
        <v>256</v>
      </c>
      <c r="I1028" s="188"/>
      <c r="J1028" s="30"/>
      <c r="K1028" s="30"/>
      <c r="L1028" s="188"/>
      <c r="M1028" s="198"/>
    </row>
    <row r="1029" spans="1:15" ht="23.25" customHeight="1">
      <c r="A1029" s="184"/>
      <c r="B1029" s="185"/>
      <c r="C1029" s="185"/>
      <c r="D1029" s="190"/>
      <c r="E1029" s="192"/>
      <c r="F1029" s="30"/>
      <c r="G1029" s="30">
        <f t="shared" si="23"/>
        <v>0</v>
      </c>
      <c r="H1029" s="185" t="s">
        <v>256</v>
      </c>
      <c r="I1029" s="188"/>
      <c r="J1029" s="30"/>
      <c r="K1029" s="30"/>
      <c r="L1029" s="188"/>
      <c r="M1029" s="198"/>
    </row>
    <row r="1030" spans="1:15" ht="23.25" customHeight="1">
      <c r="A1030" s="184"/>
      <c r="B1030" s="185"/>
      <c r="C1030" s="185"/>
      <c r="D1030" s="190"/>
      <c r="E1030" s="192"/>
      <c r="F1030" s="30"/>
      <c r="G1030" s="30">
        <f t="shared" si="23"/>
        <v>0</v>
      </c>
      <c r="H1030" s="185" t="s">
        <v>256</v>
      </c>
      <c r="I1030" s="188"/>
      <c r="J1030" s="30"/>
      <c r="K1030" s="30"/>
      <c r="L1030" s="188"/>
      <c r="M1030" s="198"/>
    </row>
    <row r="1031" spans="1:15" ht="23.25" customHeight="1">
      <c r="A1031" s="184"/>
      <c r="B1031" s="185"/>
      <c r="C1031" s="185"/>
      <c r="D1031" s="190"/>
      <c r="E1031" s="192"/>
      <c r="F1031" s="30"/>
      <c r="G1031" s="30">
        <f t="shared" si="23"/>
        <v>0</v>
      </c>
      <c r="H1031" s="185" t="s">
        <v>256</v>
      </c>
      <c r="I1031" s="188"/>
      <c r="J1031" s="30"/>
      <c r="K1031" s="30"/>
      <c r="L1031" s="188"/>
      <c r="M1031" s="198"/>
    </row>
    <row r="1032" spans="1:15" ht="23.25" customHeight="1">
      <c r="A1032" s="184"/>
      <c r="B1032" s="185"/>
      <c r="C1032" s="185"/>
      <c r="D1032" s="190"/>
      <c r="E1032" s="192"/>
      <c r="F1032" s="30"/>
      <c r="G1032" s="30">
        <f t="shared" si="23"/>
        <v>0</v>
      </c>
      <c r="H1032" s="185" t="s">
        <v>256</v>
      </c>
      <c r="I1032" s="188"/>
      <c r="J1032" s="30"/>
      <c r="K1032" s="30"/>
      <c r="L1032" s="188"/>
      <c r="M1032" s="198"/>
    </row>
    <row r="1033" spans="1:15" ht="23.25" customHeight="1">
      <c r="A1033" s="184"/>
      <c r="B1033" s="185"/>
      <c r="C1033" s="185"/>
      <c r="D1033" s="190"/>
      <c r="E1033" s="192"/>
      <c r="F1033" s="30"/>
      <c r="G1033" s="30">
        <f>ROUND(E1033*F1033,0)</f>
        <v>0</v>
      </c>
      <c r="H1033" s="185" t="s">
        <v>256</v>
      </c>
      <c r="I1033" s="188"/>
      <c r="J1033" s="30"/>
      <c r="K1033" s="30"/>
      <c r="L1033" s="188"/>
      <c r="M1033" s="198"/>
    </row>
    <row r="1034" spans="1:15" ht="23.25" customHeight="1">
      <c r="A1034" s="184"/>
      <c r="B1034" s="185"/>
      <c r="C1034" s="185"/>
      <c r="D1034" s="190"/>
      <c r="E1034" s="192"/>
      <c r="F1034" s="30"/>
      <c r="G1034" s="30">
        <f>ROUND(E1034*F1034,0)</f>
        <v>0</v>
      </c>
      <c r="H1034" s="185" t="s">
        <v>256</v>
      </c>
      <c r="I1034" s="188"/>
      <c r="J1034" s="30"/>
      <c r="K1034" s="30"/>
      <c r="L1034" s="188"/>
      <c r="M1034" s="198"/>
    </row>
    <row r="1035" spans="1:15" ht="23.25" customHeight="1">
      <c r="A1035" s="184"/>
      <c r="B1035" s="185" t="s">
        <v>254</v>
      </c>
      <c r="C1035" s="185" t="s">
        <v>258</v>
      </c>
      <c r="D1035" s="190"/>
      <c r="E1035" s="192"/>
      <c r="F1035" s="30"/>
      <c r="G1035" s="30">
        <f>SUM(G1017:G1034)</f>
        <v>2412600</v>
      </c>
      <c r="H1035" s="185" t="s">
        <v>256</v>
      </c>
      <c r="I1035" s="188"/>
      <c r="J1035" s="30"/>
      <c r="K1035" s="30"/>
      <c r="L1035" s="188"/>
      <c r="M1035" s="198"/>
      <c r="O1035" s="2">
        <f>G1035</f>
        <v>2412600</v>
      </c>
    </row>
    <row r="1036" spans="1:15" ht="23.25" customHeight="1">
      <c r="A1036" s="184"/>
      <c r="B1036" s="185"/>
      <c r="C1036" s="185"/>
      <c r="D1036" s="190"/>
      <c r="E1036" s="192"/>
      <c r="F1036" s="30"/>
      <c r="G1036" s="30"/>
      <c r="H1036" s="185" t="s">
        <v>256</v>
      </c>
      <c r="I1036" s="188"/>
      <c r="J1036" s="30"/>
      <c r="K1036" s="30"/>
      <c r="L1036" s="188"/>
      <c r="M1036" s="198"/>
    </row>
    <row r="1037" spans="1:15" ht="23.25" customHeight="1">
      <c r="A1037" s="184">
        <v>22</v>
      </c>
      <c r="B1037" s="185" t="s">
        <v>1270</v>
      </c>
      <c r="C1037" s="185"/>
      <c r="D1037" s="190"/>
      <c r="E1037" s="192"/>
      <c r="F1037" s="30" t="s">
        <v>256</v>
      </c>
      <c r="G1037" s="30"/>
      <c r="H1037" s="185" t="s">
        <v>256</v>
      </c>
      <c r="I1037" s="188"/>
      <c r="J1037" s="30"/>
      <c r="K1037" s="30"/>
      <c r="L1037" s="188"/>
      <c r="M1037" s="198"/>
    </row>
    <row r="1038" spans="1:15" ht="23.25" customHeight="1">
      <c r="A1038" s="184"/>
      <c r="B1038" s="185" t="s">
        <v>564</v>
      </c>
      <c r="C1038" s="185"/>
      <c r="D1038" s="190"/>
      <c r="E1038" s="192"/>
      <c r="F1038" s="30">
        <v>0</v>
      </c>
      <c r="G1038" s="30"/>
      <c r="H1038" s="185" t="s">
        <v>256</v>
      </c>
      <c r="I1038" s="188"/>
      <c r="J1038" s="30"/>
      <c r="K1038" s="30"/>
      <c r="L1038" s="188"/>
      <c r="M1038" s="198"/>
    </row>
    <row r="1039" spans="1:15" ht="23.25" customHeight="1">
      <c r="A1039" s="184"/>
      <c r="B1039" s="185" t="s">
        <v>1271</v>
      </c>
      <c r="C1039" s="185" t="s">
        <v>1272</v>
      </c>
      <c r="D1039" s="190" t="s">
        <v>232</v>
      </c>
      <c r="E1039" s="192">
        <v>1</v>
      </c>
      <c r="F1039" s="30">
        <v>160000</v>
      </c>
      <c r="G1039" s="30">
        <f t="shared" ref="G1039:G1089" si="24">ROUND(E1039*F1039,0)</f>
        <v>160000</v>
      </c>
      <c r="H1039" s="185" t="s">
        <v>233</v>
      </c>
      <c r="I1039" s="188"/>
      <c r="J1039" s="30"/>
      <c r="K1039" s="30"/>
      <c r="L1039" s="188"/>
      <c r="M1039" s="198"/>
    </row>
    <row r="1040" spans="1:15" ht="23.25" customHeight="1">
      <c r="A1040" s="184"/>
      <c r="B1040" s="185" t="s">
        <v>1273</v>
      </c>
      <c r="C1040" s="185" t="s">
        <v>1274</v>
      </c>
      <c r="D1040" s="190" t="s">
        <v>101</v>
      </c>
      <c r="E1040" s="192">
        <v>3</v>
      </c>
      <c r="F1040" s="30">
        <v>8520</v>
      </c>
      <c r="G1040" s="30">
        <f t="shared" si="24"/>
        <v>25560</v>
      </c>
      <c r="H1040" s="185" t="s">
        <v>1275</v>
      </c>
      <c r="I1040" s="188"/>
      <c r="J1040" s="30"/>
      <c r="K1040" s="30"/>
      <c r="L1040" s="188"/>
      <c r="M1040" s="198"/>
    </row>
    <row r="1041" spans="1:13" ht="23.25" customHeight="1">
      <c r="A1041" s="184"/>
      <c r="B1041" s="185" t="s">
        <v>1276</v>
      </c>
      <c r="C1041" s="185" t="s">
        <v>1277</v>
      </c>
      <c r="D1041" s="190" t="s">
        <v>101</v>
      </c>
      <c r="E1041" s="192">
        <v>3</v>
      </c>
      <c r="F1041" s="30">
        <v>40000</v>
      </c>
      <c r="G1041" s="30">
        <f t="shared" si="24"/>
        <v>120000</v>
      </c>
      <c r="H1041" s="185" t="s">
        <v>233</v>
      </c>
      <c r="I1041" s="188"/>
      <c r="J1041" s="30"/>
      <c r="K1041" s="30"/>
      <c r="L1041" s="188"/>
      <c r="M1041" s="198"/>
    </row>
    <row r="1042" spans="1:13" ht="23.25" customHeight="1">
      <c r="A1042" s="184"/>
      <c r="B1042" s="185" t="s">
        <v>1278</v>
      </c>
      <c r="C1042" s="200" t="s">
        <v>1279</v>
      </c>
      <c r="D1042" s="190" t="s">
        <v>232</v>
      </c>
      <c r="E1042" s="192">
        <v>1</v>
      </c>
      <c r="F1042" s="30">
        <v>248000</v>
      </c>
      <c r="G1042" s="30">
        <f t="shared" si="24"/>
        <v>248000</v>
      </c>
      <c r="H1042" s="185" t="s">
        <v>233</v>
      </c>
      <c r="I1042" s="188"/>
      <c r="J1042" s="30"/>
      <c r="K1042" s="30"/>
      <c r="L1042" s="188"/>
      <c r="M1042" s="198"/>
    </row>
    <row r="1043" spans="1:13" ht="23.25" customHeight="1">
      <c r="A1043" s="184"/>
      <c r="B1043" s="185" t="s">
        <v>1280</v>
      </c>
      <c r="C1043" s="185" t="s">
        <v>1281</v>
      </c>
      <c r="D1043" s="190" t="s">
        <v>232</v>
      </c>
      <c r="E1043" s="192">
        <v>1</v>
      </c>
      <c r="F1043" s="30">
        <v>377000</v>
      </c>
      <c r="G1043" s="30">
        <f t="shared" si="24"/>
        <v>377000</v>
      </c>
      <c r="H1043" s="185" t="s">
        <v>437</v>
      </c>
      <c r="I1043" s="188"/>
      <c r="J1043" s="30"/>
      <c r="K1043" s="30"/>
      <c r="L1043" s="188"/>
      <c r="M1043" s="198"/>
    </row>
    <row r="1044" spans="1:13" ht="23.25" customHeight="1">
      <c r="A1044" s="184"/>
      <c r="B1044" s="185" t="s">
        <v>1282</v>
      </c>
      <c r="C1044" s="185" t="s">
        <v>1283</v>
      </c>
      <c r="D1044" s="190" t="s">
        <v>232</v>
      </c>
      <c r="E1044" s="192">
        <v>1</v>
      </c>
      <c r="F1044" s="30">
        <v>339000</v>
      </c>
      <c r="G1044" s="30">
        <f t="shared" si="24"/>
        <v>339000</v>
      </c>
      <c r="H1044" s="185" t="s">
        <v>437</v>
      </c>
      <c r="I1044" s="188"/>
      <c r="J1044" s="30"/>
      <c r="K1044" s="30"/>
      <c r="L1044" s="188"/>
      <c r="M1044" s="198"/>
    </row>
    <row r="1045" spans="1:13" ht="23.25" customHeight="1">
      <c r="A1045" s="184"/>
      <c r="B1045" s="185" t="s">
        <v>1284</v>
      </c>
      <c r="C1045" s="185" t="s">
        <v>1285</v>
      </c>
      <c r="D1045" s="190" t="s">
        <v>232</v>
      </c>
      <c r="E1045" s="192">
        <v>1</v>
      </c>
      <c r="F1045" s="30">
        <v>53200</v>
      </c>
      <c r="G1045" s="30">
        <f t="shared" si="24"/>
        <v>53200</v>
      </c>
      <c r="H1045" s="185" t="s">
        <v>437</v>
      </c>
      <c r="I1045" s="188"/>
      <c r="J1045" s="30"/>
      <c r="K1045" s="30"/>
      <c r="L1045" s="188"/>
      <c r="M1045" s="198"/>
    </row>
    <row r="1046" spans="1:13" ht="23.25" customHeight="1">
      <c r="A1046" s="184" t="s">
        <v>1158</v>
      </c>
      <c r="B1046" s="185" t="s">
        <v>1286</v>
      </c>
      <c r="C1046" s="205" t="s">
        <v>1287</v>
      </c>
      <c r="D1046" s="190" t="s">
        <v>1288</v>
      </c>
      <c r="E1046" s="192">
        <v>1</v>
      </c>
      <c r="F1046" s="30">
        <v>354000</v>
      </c>
      <c r="G1046" s="30">
        <f t="shared" si="24"/>
        <v>354000</v>
      </c>
      <c r="H1046" s="185" t="s">
        <v>233</v>
      </c>
      <c r="I1046" s="188"/>
      <c r="J1046" s="30"/>
      <c r="K1046" s="30"/>
      <c r="L1046" s="188"/>
      <c r="M1046" s="198"/>
    </row>
    <row r="1047" spans="1:13" ht="23.25" customHeight="1">
      <c r="A1047" s="184" t="s">
        <v>1158</v>
      </c>
      <c r="B1047" s="185" t="s">
        <v>1289</v>
      </c>
      <c r="C1047" s="205">
        <v>0</v>
      </c>
      <c r="D1047" s="190" t="s">
        <v>43</v>
      </c>
      <c r="E1047" s="199">
        <v>1</v>
      </c>
      <c r="F1047" s="30">
        <v>102000</v>
      </c>
      <c r="G1047" s="30">
        <f t="shared" si="24"/>
        <v>102000</v>
      </c>
      <c r="H1047" s="185" t="s">
        <v>233</v>
      </c>
      <c r="I1047" s="188"/>
      <c r="J1047" s="30"/>
      <c r="K1047" s="30"/>
      <c r="L1047" s="188"/>
      <c r="M1047" s="198"/>
    </row>
    <row r="1048" spans="1:13" ht="23.25" customHeight="1">
      <c r="A1048" s="184" t="s">
        <v>1158</v>
      </c>
      <c r="B1048" s="185" t="s">
        <v>1290</v>
      </c>
      <c r="C1048" s="205">
        <v>0</v>
      </c>
      <c r="D1048" s="190" t="s">
        <v>43</v>
      </c>
      <c r="E1048" s="199">
        <v>1</v>
      </c>
      <c r="F1048" s="30">
        <v>33600</v>
      </c>
      <c r="G1048" s="30">
        <f t="shared" si="24"/>
        <v>33600</v>
      </c>
      <c r="H1048" s="185" t="s">
        <v>233</v>
      </c>
      <c r="I1048" s="188"/>
      <c r="J1048" s="30"/>
      <c r="K1048" s="30"/>
      <c r="L1048" s="188"/>
      <c r="M1048" s="198"/>
    </row>
    <row r="1049" spans="1:13" ht="23.25" customHeight="1">
      <c r="A1049" s="184"/>
      <c r="B1049" s="185">
        <v>0</v>
      </c>
      <c r="C1049" s="185">
        <v>0</v>
      </c>
      <c r="D1049" s="190">
        <v>0</v>
      </c>
      <c r="E1049" s="192">
        <v>0</v>
      </c>
      <c r="F1049" s="30"/>
      <c r="G1049" s="30">
        <f t="shared" si="24"/>
        <v>0</v>
      </c>
      <c r="H1049" s="185" t="s">
        <v>256</v>
      </c>
      <c r="I1049" s="188"/>
      <c r="J1049" s="30"/>
      <c r="K1049" s="30"/>
      <c r="L1049" s="188"/>
      <c r="M1049" s="198"/>
    </row>
    <row r="1050" spans="1:13" ht="23.25" customHeight="1">
      <c r="A1050" s="184"/>
      <c r="B1050" s="185" t="s">
        <v>582</v>
      </c>
      <c r="C1050" s="185"/>
      <c r="D1050" s="190"/>
      <c r="E1050" s="192"/>
      <c r="F1050" s="30"/>
      <c r="G1050" s="30">
        <f t="shared" si="24"/>
        <v>0</v>
      </c>
      <c r="H1050" s="185" t="s">
        <v>256</v>
      </c>
      <c r="I1050" s="188"/>
      <c r="J1050" s="30"/>
      <c r="K1050" s="30"/>
      <c r="L1050" s="188"/>
      <c r="M1050" s="198"/>
    </row>
    <row r="1051" spans="1:13" ht="23.25" customHeight="1">
      <c r="A1051" s="184"/>
      <c r="B1051" s="185" t="s">
        <v>1291</v>
      </c>
      <c r="C1051" s="202" t="s">
        <v>1292</v>
      </c>
      <c r="D1051" s="190" t="s">
        <v>101</v>
      </c>
      <c r="E1051" s="192">
        <v>198</v>
      </c>
      <c r="F1051" s="30">
        <v>18400</v>
      </c>
      <c r="G1051" s="30">
        <f t="shared" si="24"/>
        <v>3643200</v>
      </c>
      <c r="H1051" s="185" t="s">
        <v>233</v>
      </c>
      <c r="I1051" s="188"/>
      <c r="J1051" s="30"/>
      <c r="K1051" s="30"/>
      <c r="L1051" s="188"/>
      <c r="M1051" s="198"/>
    </row>
    <row r="1052" spans="1:13" ht="23.25" customHeight="1">
      <c r="A1052" s="184"/>
      <c r="B1052" s="185" t="s">
        <v>1291</v>
      </c>
      <c r="C1052" s="202" t="s">
        <v>1293</v>
      </c>
      <c r="D1052" s="190" t="s">
        <v>101</v>
      </c>
      <c r="E1052" s="192">
        <v>130</v>
      </c>
      <c r="F1052" s="30">
        <v>16800</v>
      </c>
      <c r="G1052" s="30">
        <f t="shared" si="24"/>
        <v>2184000</v>
      </c>
      <c r="H1052" s="185" t="s">
        <v>233</v>
      </c>
      <c r="I1052" s="188"/>
      <c r="J1052" s="30"/>
      <c r="K1052" s="30"/>
      <c r="L1052" s="188"/>
      <c r="M1052" s="198"/>
    </row>
    <row r="1053" spans="1:13" ht="23.25" customHeight="1">
      <c r="A1053" s="184"/>
      <c r="B1053" s="185" t="s">
        <v>1294</v>
      </c>
      <c r="C1053" s="185" t="s">
        <v>1295</v>
      </c>
      <c r="D1053" s="190" t="s">
        <v>101</v>
      </c>
      <c r="E1053" s="192">
        <v>264</v>
      </c>
      <c r="F1053" s="30">
        <v>980</v>
      </c>
      <c r="G1053" s="30">
        <f t="shared" si="24"/>
        <v>258720</v>
      </c>
      <c r="H1053" s="185" t="s">
        <v>712</v>
      </c>
      <c r="I1053" s="188"/>
      <c r="J1053" s="30"/>
      <c r="K1053" s="30"/>
      <c r="L1053" s="188"/>
      <c r="M1053" s="198"/>
    </row>
    <row r="1054" spans="1:13" ht="23.25" customHeight="1">
      <c r="A1054" s="184"/>
      <c r="B1054" s="185" t="s">
        <v>1294</v>
      </c>
      <c r="C1054" s="185" t="s">
        <v>1296</v>
      </c>
      <c r="D1054" s="190" t="s">
        <v>101</v>
      </c>
      <c r="E1054" s="192">
        <v>63.6</v>
      </c>
      <c r="F1054" s="30">
        <v>1880</v>
      </c>
      <c r="G1054" s="30">
        <f t="shared" si="24"/>
        <v>119568</v>
      </c>
      <c r="H1054" s="185" t="s">
        <v>712</v>
      </c>
      <c r="I1054" s="188"/>
      <c r="J1054" s="30"/>
      <c r="K1054" s="30"/>
      <c r="L1054" s="188"/>
      <c r="M1054" s="198"/>
    </row>
    <row r="1055" spans="1:13" ht="23.25" customHeight="1">
      <c r="A1055" s="184"/>
      <c r="B1055" s="185" t="s">
        <v>1297</v>
      </c>
      <c r="C1055" s="185" t="s">
        <v>1298</v>
      </c>
      <c r="D1055" s="190" t="s">
        <v>43</v>
      </c>
      <c r="E1055" s="199">
        <v>1</v>
      </c>
      <c r="F1055" s="30">
        <v>118000</v>
      </c>
      <c r="G1055" s="30">
        <f t="shared" si="24"/>
        <v>118000</v>
      </c>
      <c r="H1055" s="185" t="s">
        <v>233</v>
      </c>
      <c r="I1055" s="188"/>
      <c r="J1055" s="30"/>
      <c r="K1055" s="30"/>
      <c r="L1055" s="188"/>
      <c r="M1055" s="198"/>
    </row>
    <row r="1056" spans="1:13" ht="23.25" customHeight="1">
      <c r="A1056" s="184"/>
      <c r="B1056" s="185" t="s">
        <v>1299</v>
      </c>
      <c r="C1056" s="185">
        <v>0</v>
      </c>
      <c r="D1056" s="190" t="s">
        <v>43</v>
      </c>
      <c r="E1056" s="199">
        <v>1</v>
      </c>
      <c r="F1056" s="30">
        <v>104000</v>
      </c>
      <c r="G1056" s="30">
        <f t="shared" si="24"/>
        <v>104000</v>
      </c>
      <c r="H1056" s="185" t="s">
        <v>233</v>
      </c>
      <c r="I1056" s="188"/>
      <c r="J1056" s="30"/>
      <c r="K1056" s="30"/>
      <c r="L1056" s="188"/>
      <c r="M1056" s="198"/>
    </row>
    <row r="1057" spans="1:13" ht="23.25" customHeight="1">
      <c r="A1057" s="184"/>
      <c r="B1057" s="185" t="s">
        <v>1300</v>
      </c>
      <c r="C1057" s="185" t="s">
        <v>1301</v>
      </c>
      <c r="D1057" s="190" t="s">
        <v>101</v>
      </c>
      <c r="E1057" s="192">
        <v>6.6</v>
      </c>
      <c r="F1057" s="30">
        <v>2970</v>
      </c>
      <c r="G1057" s="30">
        <f t="shared" si="24"/>
        <v>19602</v>
      </c>
      <c r="H1057" s="185" t="s">
        <v>1302</v>
      </c>
      <c r="I1057" s="188"/>
      <c r="J1057" s="30"/>
      <c r="K1057" s="30"/>
      <c r="L1057" s="188"/>
      <c r="M1057" s="198"/>
    </row>
    <row r="1058" spans="1:13" ht="23.25" customHeight="1">
      <c r="A1058" s="184"/>
      <c r="B1058" s="185"/>
      <c r="C1058" s="185"/>
      <c r="D1058" s="190"/>
      <c r="E1058" s="192"/>
      <c r="F1058" s="30"/>
      <c r="G1058" s="30"/>
      <c r="H1058" s="185"/>
      <c r="I1058" s="188"/>
      <c r="J1058" s="30"/>
      <c r="K1058" s="30"/>
      <c r="L1058" s="188"/>
      <c r="M1058" s="198"/>
    </row>
    <row r="1059" spans="1:13" ht="23.25" customHeight="1">
      <c r="A1059" s="184"/>
      <c r="B1059" s="185" t="s">
        <v>1303</v>
      </c>
      <c r="C1059" s="185" t="s">
        <v>1304</v>
      </c>
      <c r="D1059" s="190" t="s">
        <v>101</v>
      </c>
      <c r="E1059" s="192">
        <v>60.1</v>
      </c>
      <c r="F1059" s="30">
        <v>9380</v>
      </c>
      <c r="G1059" s="30">
        <f t="shared" si="24"/>
        <v>563738</v>
      </c>
      <c r="H1059" s="185" t="s">
        <v>712</v>
      </c>
      <c r="I1059" s="188"/>
      <c r="J1059" s="30"/>
      <c r="K1059" s="30"/>
      <c r="L1059" s="188"/>
      <c r="M1059" s="198"/>
    </row>
    <row r="1060" spans="1:13" ht="23.25" customHeight="1">
      <c r="A1060" s="184"/>
      <c r="B1060" s="185" t="s">
        <v>1303</v>
      </c>
      <c r="C1060" s="185" t="s">
        <v>1305</v>
      </c>
      <c r="D1060" s="190" t="s">
        <v>101</v>
      </c>
      <c r="E1060" s="192">
        <v>50.2</v>
      </c>
      <c r="F1060" s="30">
        <v>9380</v>
      </c>
      <c r="G1060" s="30">
        <f t="shared" si="24"/>
        <v>470876</v>
      </c>
      <c r="H1060" s="185" t="s">
        <v>712</v>
      </c>
      <c r="I1060" s="188"/>
      <c r="J1060" s="30"/>
      <c r="K1060" s="30"/>
      <c r="L1060" s="188"/>
      <c r="M1060" s="198"/>
    </row>
    <row r="1061" spans="1:13" ht="23.25" customHeight="1">
      <c r="A1061" s="184"/>
      <c r="B1061" s="185" t="s">
        <v>1303</v>
      </c>
      <c r="C1061" s="185" t="s">
        <v>1306</v>
      </c>
      <c r="D1061" s="190" t="s">
        <v>101</v>
      </c>
      <c r="E1061" s="192">
        <v>9.8000000000000007</v>
      </c>
      <c r="F1061" s="30">
        <v>20000</v>
      </c>
      <c r="G1061" s="30">
        <f t="shared" si="24"/>
        <v>196000</v>
      </c>
      <c r="H1061" s="185" t="s">
        <v>233</v>
      </c>
      <c r="I1061" s="188"/>
      <c r="J1061" s="30"/>
      <c r="K1061" s="30"/>
      <c r="L1061" s="188"/>
      <c r="M1061" s="198"/>
    </row>
    <row r="1062" spans="1:13" ht="23.25" customHeight="1">
      <c r="A1062" s="184"/>
      <c r="B1062" s="185" t="s">
        <v>1307</v>
      </c>
      <c r="C1062" s="185" t="s">
        <v>718</v>
      </c>
      <c r="D1062" s="190" t="s">
        <v>101</v>
      </c>
      <c r="E1062" s="192">
        <v>11.7</v>
      </c>
      <c r="F1062" s="30">
        <v>6240</v>
      </c>
      <c r="G1062" s="30">
        <f t="shared" si="24"/>
        <v>73008</v>
      </c>
      <c r="H1062" s="185" t="s">
        <v>233</v>
      </c>
      <c r="I1062" s="188"/>
      <c r="J1062" s="30"/>
      <c r="K1062" s="30"/>
      <c r="L1062" s="188"/>
      <c r="M1062" s="198"/>
    </row>
    <row r="1063" spans="1:13" ht="23.25" customHeight="1">
      <c r="A1063" s="184"/>
      <c r="B1063" s="185" t="s">
        <v>1307</v>
      </c>
      <c r="C1063" s="185" t="s">
        <v>1308</v>
      </c>
      <c r="D1063" s="190" t="s">
        <v>101</v>
      </c>
      <c r="E1063" s="192">
        <v>42.7</v>
      </c>
      <c r="F1063" s="30">
        <v>6800</v>
      </c>
      <c r="G1063" s="30">
        <f t="shared" si="24"/>
        <v>290360</v>
      </c>
      <c r="H1063" s="185" t="s">
        <v>233</v>
      </c>
      <c r="I1063" s="188"/>
      <c r="J1063" s="30"/>
      <c r="K1063" s="30"/>
      <c r="L1063" s="188"/>
      <c r="M1063" s="198"/>
    </row>
    <row r="1064" spans="1:13" ht="23.25" customHeight="1">
      <c r="A1064" s="184"/>
      <c r="B1064" s="185" t="s">
        <v>1309</v>
      </c>
      <c r="C1064" s="185" t="s">
        <v>1310</v>
      </c>
      <c r="D1064" s="190" t="s">
        <v>232</v>
      </c>
      <c r="E1064" s="192">
        <v>4</v>
      </c>
      <c r="F1064" s="30">
        <v>49900</v>
      </c>
      <c r="G1064" s="30">
        <f t="shared" si="24"/>
        <v>199600</v>
      </c>
      <c r="H1064" s="185" t="s">
        <v>233</v>
      </c>
      <c r="I1064" s="188"/>
      <c r="J1064" s="30"/>
      <c r="K1064" s="30"/>
      <c r="L1064" s="188"/>
      <c r="M1064" s="198"/>
    </row>
    <row r="1065" spans="1:13" ht="23.25" customHeight="1">
      <c r="A1065" s="184"/>
      <c r="B1065" s="185" t="s">
        <v>1309</v>
      </c>
      <c r="C1065" s="185" t="s">
        <v>1311</v>
      </c>
      <c r="D1065" s="190" t="s">
        <v>232</v>
      </c>
      <c r="E1065" s="192">
        <v>8</v>
      </c>
      <c r="F1065" s="30">
        <v>68200</v>
      </c>
      <c r="G1065" s="30">
        <f t="shared" si="24"/>
        <v>545600</v>
      </c>
      <c r="H1065" s="185" t="s">
        <v>233</v>
      </c>
      <c r="I1065" s="188"/>
      <c r="J1065" s="30"/>
      <c r="K1065" s="30"/>
      <c r="L1065" s="188"/>
      <c r="M1065" s="198"/>
    </row>
    <row r="1066" spans="1:13" ht="23.25" customHeight="1">
      <c r="A1066" s="184"/>
      <c r="B1066" s="185" t="s">
        <v>1309</v>
      </c>
      <c r="C1066" s="185" t="s">
        <v>1312</v>
      </c>
      <c r="D1066" s="190" t="s">
        <v>232</v>
      </c>
      <c r="E1066" s="192">
        <v>6</v>
      </c>
      <c r="F1066" s="30">
        <v>160000</v>
      </c>
      <c r="G1066" s="30">
        <f t="shared" si="24"/>
        <v>960000</v>
      </c>
      <c r="H1066" s="185" t="s">
        <v>233</v>
      </c>
      <c r="I1066" s="188"/>
      <c r="J1066" s="30"/>
      <c r="K1066" s="30"/>
      <c r="L1066" s="188"/>
      <c r="M1066" s="198"/>
    </row>
    <row r="1067" spans="1:13" ht="23.25" customHeight="1">
      <c r="A1067" s="184"/>
      <c r="B1067" s="185" t="s">
        <v>1313</v>
      </c>
      <c r="C1067" s="185">
        <v>0</v>
      </c>
      <c r="D1067" s="190" t="s">
        <v>43</v>
      </c>
      <c r="E1067" s="199">
        <v>1</v>
      </c>
      <c r="F1067" s="30">
        <v>280000</v>
      </c>
      <c r="G1067" s="30">
        <f t="shared" si="24"/>
        <v>280000</v>
      </c>
      <c r="H1067" s="185" t="s">
        <v>233</v>
      </c>
      <c r="I1067" s="188"/>
      <c r="J1067" s="30"/>
      <c r="K1067" s="30"/>
      <c r="L1067" s="188"/>
      <c r="M1067" s="198"/>
    </row>
    <row r="1068" spans="1:13" ht="23.25" customHeight="1">
      <c r="A1068" s="184"/>
      <c r="B1068" s="185" t="s">
        <v>1314</v>
      </c>
      <c r="C1068" s="185" t="s">
        <v>1315</v>
      </c>
      <c r="D1068" s="190" t="s">
        <v>232</v>
      </c>
      <c r="E1068" s="192">
        <v>1</v>
      </c>
      <c r="F1068" s="30">
        <v>280000</v>
      </c>
      <c r="G1068" s="30">
        <f t="shared" si="24"/>
        <v>280000</v>
      </c>
      <c r="H1068" s="185" t="s">
        <v>233</v>
      </c>
      <c r="I1068" s="188"/>
      <c r="J1068" s="30"/>
      <c r="K1068" s="30"/>
      <c r="L1068" s="188"/>
      <c r="M1068" s="198"/>
    </row>
    <row r="1069" spans="1:13" ht="23.25" customHeight="1">
      <c r="A1069" s="184"/>
      <c r="B1069" s="185" t="s">
        <v>1316</v>
      </c>
      <c r="C1069" s="185" t="s">
        <v>1317</v>
      </c>
      <c r="D1069" s="190" t="s">
        <v>232</v>
      </c>
      <c r="E1069" s="192">
        <v>13</v>
      </c>
      <c r="F1069" s="30">
        <v>24000</v>
      </c>
      <c r="G1069" s="30">
        <f t="shared" si="24"/>
        <v>312000</v>
      </c>
      <c r="H1069" s="185" t="s">
        <v>233</v>
      </c>
      <c r="I1069" s="188"/>
      <c r="J1069" s="30"/>
      <c r="K1069" s="30"/>
      <c r="L1069" s="188"/>
      <c r="M1069" s="198"/>
    </row>
    <row r="1070" spans="1:13" ht="23.25" customHeight="1">
      <c r="A1070" s="184"/>
      <c r="B1070" s="185" t="s">
        <v>1318</v>
      </c>
      <c r="C1070" s="185" t="s">
        <v>1319</v>
      </c>
      <c r="D1070" s="190" t="s">
        <v>232</v>
      </c>
      <c r="E1070" s="192">
        <v>1</v>
      </c>
      <c r="F1070" s="30">
        <v>16000</v>
      </c>
      <c r="G1070" s="30">
        <f t="shared" si="24"/>
        <v>16000</v>
      </c>
      <c r="H1070" s="185" t="s">
        <v>233</v>
      </c>
      <c r="I1070" s="188"/>
      <c r="J1070" s="30"/>
      <c r="K1070" s="30"/>
      <c r="L1070" s="188"/>
      <c r="M1070" s="198"/>
    </row>
    <row r="1071" spans="1:13" ht="23.25" customHeight="1">
      <c r="A1071" s="184"/>
      <c r="B1071" s="185" t="s">
        <v>1320</v>
      </c>
      <c r="C1071" s="185" t="s">
        <v>1321</v>
      </c>
      <c r="D1071" s="190" t="s">
        <v>232</v>
      </c>
      <c r="E1071" s="192">
        <v>1</v>
      </c>
      <c r="F1071" s="30">
        <v>17600</v>
      </c>
      <c r="G1071" s="30">
        <f t="shared" si="24"/>
        <v>17600</v>
      </c>
      <c r="H1071" s="185" t="s">
        <v>233</v>
      </c>
      <c r="I1071" s="188"/>
      <c r="J1071" s="30"/>
      <c r="K1071" s="30"/>
      <c r="L1071" s="188"/>
      <c r="M1071" s="198"/>
    </row>
    <row r="1072" spans="1:13" ht="23.25" customHeight="1">
      <c r="A1072" s="184"/>
      <c r="B1072" s="185" t="s">
        <v>1322</v>
      </c>
      <c r="C1072" s="185" t="s">
        <v>1323</v>
      </c>
      <c r="D1072" s="190" t="s">
        <v>232</v>
      </c>
      <c r="E1072" s="192">
        <v>14</v>
      </c>
      <c r="F1072" s="30">
        <v>690</v>
      </c>
      <c r="G1072" s="30">
        <f t="shared" si="24"/>
        <v>9660</v>
      </c>
      <c r="H1072" s="185" t="s">
        <v>233</v>
      </c>
      <c r="I1072" s="188"/>
      <c r="J1072" s="30"/>
      <c r="K1072" s="30"/>
      <c r="L1072" s="188"/>
      <c r="M1072" s="198"/>
    </row>
    <row r="1073" spans="1:13" ht="23.25" customHeight="1">
      <c r="A1073" s="184"/>
      <c r="B1073" s="185" t="s">
        <v>1324</v>
      </c>
      <c r="C1073" s="185" t="s">
        <v>1325</v>
      </c>
      <c r="D1073" s="190" t="s">
        <v>232</v>
      </c>
      <c r="E1073" s="192">
        <v>81</v>
      </c>
      <c r="F1073" s="30">
        <v>1320</v>
      </c>
      <c r="G1073" s="30">
        <f t="shared" si="24"/>
        <v>106920</v>
      </c>
      <c r="H1073" s="185" t="s">
        <v>233</v>
      </c>
      <c r="I1073" s="188"/>
      <c r="J1073" s="30"/>
      <c r="K1073" s="30"/>
      <c r="L1073" s="188"/>
      <c r="M1073" s="198"/>
    </row>
    <row r="1074" spans="1:13" ht="23.25" customHeight="1">
      <c r="A1074" s="184"/>
      <c r="B1074" s="185" t="s">
        <v>1326</v>
      </c>
      <c r="C1074" s="185" t="s">
        <v>1327</v>
      </c>
      <c r="D1074" s="190" t="s">
        <v>232</v>
      </c>
      <c r="E1074" s="192">
        <v>81</v>
      </c>
      <c r="F1074" s="30">
        <v>1200</v>
      </c>
      <c r="G1074" s="30">
        <f t="shared" si="24"/>
        <v>97200</v>
      </c>
      <c r="H1074" s="185" t="s">
        <v>233</v>
      </c>
      <c r="I1074" s="188"/>
      <c r="J1074" s="30"/>
      <c r="K1074" s="30"/>
      <c r="L1074" s="188"/>
      <c r="M1074" s="198"/>
    </row>
    <row r="1075" spans="1:13" ht="23.25" customHeight="1">
      <c r="A1075" s="184"/>
      <c r="B1075" s="185" t="s">
        <v>1328</v>
      </c>
      <c r="C1075" s="185" t="s">
        <v>1329</v>
      </c>
      <c r="D1075" s="190" t="s">
        <v>232</v>
      </c>
      <c r="E1075" s="192">
        <v>1</v>
      </c>
      <c r="F1075" s="30">
        <v>1600000</v>
      </c>
      <c r="G1075" s="30">
        <f t="shared" si="24"/>
        <v>1600000</v>
      </c>
      <c r="H1075" s="185" t="s">
        <v>233</v>
      </c>
      <c r="I1075" s="188"/>
      <c r="J1075" s="30"/>
      <c r="K1075" s="30"/>
      <c r="L1075" s="188"/>
      <c r="M1075" s="198"/>
    </row>
    <row r="1076" spans="1:13" ht="23.25" customHeight="1">
      <c r="A1076" s="184"/>
      <c r="B1076" s="185"/>
      <c r="C1076" s="185"/>
      <c r="D1076" s="190"/>
      <c r="E1076" s="192"/>
      <c r="F1076" s="30"/>
      <c r="G1076" s="30"/>
      <c r="H1076" s="185"/>
      <c r="I1076" s="188"/>
      <c r="J1076" s="30"/>
      <c r="K1076" s="30"/>
      <c r="L1076" s="188"/>
      <c r="M1076" s="198"/>
    </row>
    <row r="1077" spans="1:13" ht="23.25" customHeight="1">
      <c r="A1077" s="184"/>
      <c r="B1077" s="185"/>
      <c r="C1077" s="185"/>
      <c r="D1077" s="190"/>
      <c r="E1077" s="192"/>
      <c r="F1077" s="30"/>
      <c r="G1077" s="30"/>
      <c r="H1077" s="185"/>
      <c r="I1077" s="188"/>
      <c r="J1077" s="30"/>
      <c r="K1077" s="30"/>
      <c r="L1077" s="188"/>
      <c r="M1077" s="198"/>
    </row>
    <row r="1078" spans="1:13" ht="23.25" customHeight="1">
      <c r="A1078" s="184"/>
      <c r="B1078" s="185"/>
      <c r="C1078" s="185"/>
      <c r="D1078" s="190"/>
      <c r="E1078" s="192"/>
      <c r="F1078" s="30"/>
      <c r="G1078" s="30"/>
      <c r="H1078" s="185"/>
      <c r="I1078" s="188"/>
      <c r="J1078" s="30"/>
      <c r="K1078" s="30"/>
      <c r="L1078" s="188"/>
      <c r="M1078" s="198"/>
    </row>
    <row r="1079" spans="1:13" ht="23.25" customHeight="1">
      <c r="A1079" s="184"/>
      <c r="B1079" s="185"/>
      <c r="C1079" s="185"/>
      <c r="D1079" s="190"/>
      <c r="E1079" s="192"/>
      <c r="F1079" s="30"/>
      <c r="G1079" s="30"/>
      <c r="H1079" s="185"/>
      <c r="I1079" s="188"/>
      <c r="J1079" s="30"/>
      <c r="K1079" s="30"/>
      <c r="L1079" s="188"/>
      <c r="M1079" s="198"/>
    </row>
    <row r="1080" spans="1:13" ht="23.25" customHeight="1">
      <c r="A1080" s="184"/>
      <c r="B1080" s="185"/>
      <c r="C1080" s="185"/>
      <c r="D1080" s="190"/>
      <c r="E1080" s="192"/>
      <c r="F1080" s="30"/>
      <c r="G1080" s="30"/>
      <c r="H1080" s="185"/>
      <c r="I1080" s="188"/>
      <c r="J1080" s="30"/>
      <c r="K1080" s="30"/>
      <c r="L1080" s="188"/>
      <c r="M1080" s="198"/>
    </row>
    <row r="1081" spans="1:13" ht="23.25" customHeight="1">
      <c r="A1081" s="184" t="s">
        <v>1158</v>
      </c>
      <c r="B1081" s="185" t="s">
        <v>1330</v>
      </c>
      <c r="C1081" s="185" t="s">
        <v>1331</v>
      </c>
      <c r="D1081" s="190" t="s">
        <v>232</v>
      </c>
      <c r="E1081" s="192">
        <v>1</v>
      </c>
      <c r="F1081" s="30">
        <v>3360000</v>
      </c>
      <c r="G1081" s="30">
        <f t="shared" si="24"/>
        <v>3360000</v>
      </c>
      <c r="H1081" s="185" t="s">
        <v>233</v>
      </c>
      <c r="I1081" s="188"/>
      <c r="J1081" s="30"/>
      <c r="K1081" s="30"/>
      <c r="L1081" s="188"/>
      <c r="M1081" s="198"/>
    </row>
    <row r="1082" spans="1:13" ht="23.25" customHeight="1">
      <c r="A1082" s="184" t="s">
        <v>1158</v>
      </c>
      <c r="B1082" s="185" t="s">
        <v>1332</v>
      </c>
      <c r="C1082" s="185">
        <v>0</v>
      </c>
      <c r="D1082" s="190" t="s">
        <v>43</v>
      </c>
      <c r="E1082" s="199">
        <v>1</v>
      </c>
      <c r="F1082" s="30">
        <v>480000</v>
      </c>
      <c r="G1082" s="30">
        <f t="shared" si="24"/>
        <v>480000</v>
      </c>
      <c r="H1082" s="185" t="s">
        <v>233</v>
      </c>
      <c r="I1082" s="188"/>
      <c r="J1082" s="30"/>
      <c r="K1082" s="30"/>
      <c r="L1082" s="188"/>
      <c r="M1082" s="198"/>
    </row>
    <row r="1083" spans="1:13" ht="23.25" customHeight="1">
      <c r="A1083" s="184" t="s">
        <v>1158</v>
      </c>
      <c r="B1083" s="185" t="s">
        <v>1333</v>
      </c>
      <c r="C1083" s="185">
        <v>0</v>
      </c>
      <c r="D1083" s="190" t="s">
        <v>43</v>
      </c>
      <c r="E1083" s="199">
        <v>1</v>
      </c>
      <c r="F1083" s="30">
        <v>280000</v>
      </c>
      <c r="G1083" s="30">
        <f t="shared" si="24"/>
        <v>280000</v>
      </c>
      <c r="H1083" s="185" t="s">
        <v>233</v>
      </c>
      <c r="I1083" s="188"/>
      <c r="J1083" s="30"/>
      <c r="K1083" s="30"/>
      <c r="L1083" s="188"/>
      <c r="M1083" s="198"/>
    </row>
    <row r="1084" spans="1:13" ht="23.25" customHeight="1">
      <c r="A1084" s="184"/>
      <c r="B1084" s="185" t="s">
        <v>1334</v>
      </c>
      <c r="C1084" s="185" t="s">
        <v>1335</v>
      </c>
      <c r="D1084" s="190" t="s">
        <v>232</v>
      </c>
      <c r="E1084" s="192">
        <v>1</v>
      </c>
      <c r="F1084" s="30">
        <v>1560000</v>
      </c>
      <c r="G1084" s="30">
        <f t="shared" si="24"/>
        <v>1560000</v>
      </c>
      <c r="H1084" s="185" t="s">
        <v>233</v>
      </c>
      <c r="I1084" s="188"/>
      <c r="J1084" s="30"/>
      <c r="K1084" s="30"/>
      <c r="L1084" s="188"/>
      <c r="M1084" s="198"/>
    </row>
    <row r="1085" spans="1:13" ht="23.25" customHeight="1">
      <c r="A1085" s="184"/>
      <c r="B1085" s="185" t="s">
        <v>1336</v>
      </c>
      <c r="C1085" s="185">
        <v>0</v>
      </c>
      <c r="D1085" s="190" t="s">
        <v>43</v>
      </c>
      <c r="E1085" s="199">
        <v>1</v>
      </c>
      <c r="F1085" s="30">
        <v>360000</v>
      </c>
      <c r="G1085" s="30">
        <f t="shared" si="24"/>
        <v>360000</v>
      </c>
      <c r="H1085" s="185" t="s">
        <v>233</v>
      </c>
      <c r="I1085" s="188"/>
      <c r="J1085" s="30"/>
      <c r="K1085" s="30"/>
      <c r="L1085" s="188"/>
      <c r="M1085" s="198"/>
    </row>
    <row r="1086" spans="1:13" ht="23.25" customHeight="1">
      <c r="A1086" s="184"/>
      <c r="B1086" s="185" t="s">
        <v>1337</v>
      </c>
      <c r="C1086" s="185">
        <v>0</v>
      </c>
      <c r="D1086" s="190" t="s">
        <v>43</v>
      </c>
      <c r="E1086" s="199">
        <v>1</v>
      </c>
      <c r="F1086" s="30">
        <v>168000</v>
      </c>
      <c r="G1086" s="30">
        <f t="shared" si="24"/>
        <v>168000</v>
      </c>
      <c r="H1086" s="185" t="s">
        <v>233</v>
      </c>
      <c r="I1086" s="188"/>
      <c r="J1086" s="30"/>
      <c r="K1086" s="30"/>
      <c r="L1086" s="188"/>
      <c r="M1086" s="198"/>
    </row>
    <row r="1087" spans="1:13" ht="23.25" customHeight="1">
      <c r="A1087" s="184"/>
      <c r="B1087" s="185" t="s">
        <v>1338</v>
      </c>
      <c r="C1087" s="185" t="s">
        <v>1339</v>
      </c>
      <c r="D1087" s="190" t="s">
        <v>232</v>
      </c>
      <c r="E1087" s="192">
        <v>1</v>
      </c>
      <c r="F1087" s="30">
        <v>1050000</v>
      </c>
      <c r="G1087" s="30">
        <f t="shared" si="24"/>
        <v>1050000</v>
      </c>
      <c r="H1087" s="185" t="s">
        <v>233</v>
      </c>
      <c r="I1087" s="188"/>
      <c r="J1087" s="30"/>
      <c r="K1087" s="30"/>
      <c r="L1087" s="188"/>
      <c r="M1087" s="198"/>
    </row>
    <row r="1088" spans="1:13" ht="23.25" customHeight="1">
      <c r="A1088" s="184"/>
      <c r="B1088" s="185" t="s">
        <v>1340</v>
      </c>
      <c r="C1088" s="185">
        <v>0</v>
      </c>
      <c r="D1088" s="190" t="s">
        <v>43</v>
      </c>
      <c r="E1088" s="199">
        <v>1</v>
      </c>
      <c r="F1088" s="30">
        <v>224000</v>
      </c>
      <c r="G1088" s="30">
        <f t="shared" si="24"/>
        <v>224000</v>
      </c>
      <c r="H1088" s="185" t="s">
        <v>233</v>
      </c>
      <c r="I1088" s="188"/>
      <c r="J1088" s="30"/>
      <c r="K1088" s="30"/>
      <c r="L1088" s="188"/>
      <c r="M1088" s="198"/>
    </row>
    <row r="1089" spans="1:15" ht="23.25" customHeight="1">
      <c r="A1089" s="184"/>
      <c r="B1089" s="185" t="s">
        <v>1341</v>
      </c>
      <c r="C1089" s="185">
        <v>0</v>
      </c>
      <c r="D1089" s="190" t="s">
        <v>43</v>
      </c>
      <c r="E1089" s="199">
        <v>1</v>
      </c>
      <c r="F1089" s="30">
        <v>84000</v>
      </c>
      <c r="G1089" s="30">
        <f t="shared" si="24"/>
        <v>84000</v>
      </c>
      <c r="H1089" s="185" t="s">
        <v>233</v>
      </c>
      <c r="I1089" s="188"/>
      <c r="J1089" s="30"/>
      <c r="K1089" s="30"/>
      <c r="L1089" s="188"/>
      <c r="M1089" s="198"/>
    </row>
    <row r="1090" spans="1:15" ht="23.25" customHeight="1">
      <c r="A1090" s="184"/>
      <c r="B1090" s="185"/>
      <c r="C1090" s="185"/>
      <c r="D1090" s="190"/>
      <c r="E1090" s="192"/>
      <c r="F1090" s="30"/>
      <c r="G1090" s="30"/>
      <c r="H1090" s="185"/>
      <c r="I1090" s="188"/>
      <c r="J1090" s="30"/>
      <c r="K1090" s="30"/>
      <c r="L1090" s="188"/>
      <c r="M1090" s="198"/>
    </row>
    <row r="1091" spans="1:15" ht="23.25" customHeight="1">
      <c r="A1091" s="184"/>
      <c r="B1091" s="185"/>
      <c r="C1091" s="185"/>
      <c r="D1091" s="190"/>
      <c r="E1091" s="192"/>
      <c r="F1091" s="30"/>
      <c r="G1091" s="30"/>
      <c r="H1091" s="185"/>
      <c r="I1091" s="188"/>
      <c r="J1091" s="30"/>
      <c r="K1091" s="30"/>
      <c r="L1091" s="188"/>
      <c r="M1091" s="198"/>
    </row>
    <row r="1092" spans="1:15" ht="23.25" customHeight="1">
      <c r="A1092" s="184"/>
      <c r="B1092" s="185"/>
      <c r="C1092" s="185"/>
      <c r="D1092" s="190"/>
      <c r="E1092" s="192"/>
      <c r="F1092" s="30"/>
      <c r="G1092" s="30"/>
      <c r="H1092" s="185"/>
      <c r="I1092" s="188"/>
      <c r="J1092" s="30"/>
      <c r="K1092" s="30"/>
      <c r="L1092" s="188"/>
      <c r="M1092" s="198"/>
    </row>
    <row r="1093" spans="1:15" ht="23.25" customHeight="1">
      <c r="A1093" s="184"/>
      <c r="B1093" s="185"/>
      <c r="C1093" s="185"/>
      <c r="D1093" s="190"/>
      <c r="E1093" s="192"/>
      <c r="F1093" s="30"/>
      <c r="G1093" s="30"/>
      <c r="H1093" s="185"/>
      <c r="I1093" s="188"/>
      <c r="J1093" s="30"/>
      <c r="K1093" s="30"/>
      <c r="L1093" s="188"/>
      <c r="M1093" s="198"/>
    </row>
    <row r="1094" spans="1:15" ht="23.25" customHeight="1">
      <c r="A1094" s="184"/>
      <c r="B1094" s="185"/>
      <c r="C1094" s="185"/>
      <c r="D1094" s="190"/>
      <c r="E1094" s="192"/>
      <c r="F1094" s="30"/>
      <c r="G1094" s="30"/>
      <c r="H1094" s="185"/>
      <c r="I1094" s="188"/>
      <c r="J1094" s="30"/>
      <c r="K1094" s="30"/>
      <c r="L1094" s="188"/>
      <c r="M1094" s="198"/>
    </row>
    <row r="1095" spans="1:15" ht="23.25" customHeight="1">
      <c r="A1095" s="184"/>
      <c r="B1095" s="185"/>
      <c r="C1095" s="185"/>
      <c r="D1095" s="190"/>
      <c r="E1095" s="192"/>
      <c r="F1095" s="30"/>
      <c r="G1095" s="30"/>
      <c r="H1095" s="185"/>
      <c r="I1095" s="188"/>
      <c r="J1095" s="30"/>
      <c r="K1095" s="30"/>
      <c r="L1095" s="188"/>
      <c r="M1095" s="198"/>
    </row>
    <row r="1096" spans="1:15" ht="23.25" customHeight="1">
      <c r="A1096" s="184"/>
      <c r="B1096" s="185"/>
      <c r="C1096" s="185"/>
      <c r="D1096" s="190"/>
      <c r="E1096" s="192"/>
      <c r="F1096" s="30"/>
      <c r="G1096" s="30"/>
      <c r="H1096" s="185"/>
      <c r="I1096" s="188"/>
      <c r="J1096" s="30"/>
      <c r="K1096" s="30"/>
      <c r="L1096" s="188"/>
      <c r="M1096" s="198"/>
    </row>
    <row r="1097" spans="1:15" ht="23.25" customHeight="1">
      <c r="A1097" s="184"/>
      <c r="B1097" s="185"/>
      <c r="C1097" s="185"/>
      <c r="D1097" s="190"/>
      <c r="E1097" s="192"/>
      <c r="F1097" s="30"/>
      <c r="G1097" s="30"/>
      <c r="H1097" s="185"/>
      <c r="I1097" s="188"/>
      <c r="J1097" s="30"/>
      <c r="K1097" s="30"/>
      <c r="L1097" s="188"/>
      <c r="M1097" s="198"/>
    </row>
    <row r="1098" spans="1:15" ht="23.25" customHeight="1">
      <c r="A1098" s="184"/>
      <c r="B1098" s="185"/>
      <c r="C1098" s="185"/>
      <c r="D1098" s="190"/>
      <c r="E1098" s="192"/>
      <c r="F1098" s="30"/>
      <c r="G1098" s="30"/>
      <c r="H1098" s="185"/>
      <c r="I1098" s="188"/>
      <c r="J1098" s="30"/>
      <c r="K1098" s="30"/>
      <c r="L1098" s="188"/>
      <c r="M1098" s="198"/>
    </row>
    <row r="1099" spans="1:15" ht="23.25" customHeight="1">
      <c r="A1099" s="184"/>
      <c r="B1099" s="185" t="s">
        <v>254</v>
      </c>
      <c r="C1099" s="185"/>
      <c r="D1099" s="190"/>
      <c r="E1099" s="192"/>
      <c r="F1099" s="30"/>
      <c r="G1099" s="30">
        <f>SUM(G1039:G1098)</f>
        <v>21844012</v>
      </c>
      <c r="H1099" s="185"/>
      <c r="I1099" s="188"/>
      <c r="J1099" s="30"/>
      <c r="K1099" s="30"/>
      <c r="L1099" s="188"/>
      <c r="M1099" s="198"/>
      <c r="O1099" s="2">
        <f>G1099</f>
        <v>21844012</v>
      </c>
    </row>
    <row r="1100" spans="1:15" ht="23.25" customHeight="1">
      <c r="A1100" s="184"/>
      <c r="B1100" s="185"/>
      <c r="C1100" s="185" t="s">
        <v>258</v>
      </c>
      <c r="D1100" s="190"/>
      <c r="E1100" s="192"/>
      <c r="F1100" s="30"/>
      <c r="G1100" s="30">
        <f>G1099-G1101</f>
        <v>17234412</v>
      </c>
      <c r="H1100" s="185" t="s">
        <v>256</v>
      </c>
      <c r="I1100" s="188"/>
      <c r="J1100" s="30"/>
      <c r="K1100" s="30"/>
      <c r="L1100" s="188"/>
      <c r="M1100" s="198"/>
    </row>
    <row r="1101" spans="1:15" ht="23.25" customHeight="1">
      <c r="A1101" s="184"/>
      <c r="B1101" s="185"/>
      <c r="C1101" s="185" t="s">
        <v>214</v>
      </c>
      <c r="D1101" s="190"/>
      <c r="E1101" s="192"/>
      <c r="F1101" s="30"/>
      <c r="G1101" s="30">
        <f>SUM(G1081:G1083)+SUM(G1046:G1048)</f>
        <v>4609600</v>
      </c>
      <c r="H1101" s="185" t="s">
        <v>256</v>
      </c>
      <c r="I1101" s="188"/>
      <c r="J1101" s="30"/>
      <c r="K1101" s="30"/>
      <c r="L1101" s="188"/>
      <c r="M1101" s="198"/>
    </row>
    <row r="1102" spans="1:15" ht="23.25" customHeight="1">
      <c r="A1102" s="184"/>
      <c r="B1102" s="185"/>
      <c r="C1102" s="185"/>
      <c r="D1102" s="190"/>
      <c r="E1102" s="192"/>
      <c r="F1102" s="30"/>
      <c r="G1102" s="30"/>
      <c r="H1102" s="185"/>
      <c r="I1102" s="188"/>
      <c r="J1102" s="30"/>
      <c r="K1102" s="30"/>
      <c r="L1102" s="188"/>
      <c r="M1102" s="198"/>
    </row>
    <row r="1103" spans="1:15" ht="23.25" customHeight="1">
      <c r="A1103" s="184">
        <v>23</v>
      </c>
      <c r="B1103" s="185" t="s">
        <v>280</v>
      </c>
      <c r="C1103" s="185"/>
      <c r="D1103" s="190"/>
      <c r="E1103" s="192"/>
      <c r="F1103" s="30"/>
      <c r="G1103" s="30"/>
      <c r="H1103" s="185" t="s">
        <v>256</v>
      </c>
      <c r="I1103" s="188"/>
      <c r="J1103" s="30"/>
      <c r="K1103" s="30"/>
      <c r="L1103" s="188"/>
      <c r="M1103" s="198"/>
    </row>
    <row r="1104" spans="1:15" ht="23.25" customHeight="1">
      <c r="A1104" s="184"/>
      <c r="B1104" s="185" t="s">
        <v>1342</v>
      </c>
      <c r="C1104" s="185">
        <v>0</v>
      </c>
      <c r="D1104" s="190">
        <v>0</v>
      </c>
      <c r="E1104" s="192">
        <v>0</v>
      </c>
      <c r="F1104" s="30"/>
      <c r="G1104" s="30"/>
      <c r="H1104" s="185" t="s">
        <v>256</v>
      </c>
      <c r="I1104" s="188"/>
      <c r="J1104" s="30"/>
      <c r="K1104" s="30"/>
      <c r="L1104" s="188"/>
      <c r="M1104" s="198"/>
    </row>
    <row r="1105" spans="1:13" ht="23.25" customHeight="1">
      <c r="A1105" s="184" t="s">
        <v>1158</v>
      </c>
      <c r="B1105" s="185" t="s">
        <v>1343</v>
      </c>
      <c r="C1105" s="189" t="s">
        <v>1344</v>
      </c>
      <c r="D1105" s="190" t="s">
        <v>367</v>
      </c>
      <c r="E1105" s="192">
        <v>10</v>
      </c>
      <c r="F1105" s="30">
        <v>24000</v>
      </c>
      <c r="G1105" s="30">
        <f t="shared" ref="G1105:G1142" si="25">ROUND(E1105*F1105,0)</f>
        <v>240000</v>
      </c>
      <c r="H1105" s="185" t="s">
        <v>233</v>
      </c>
      <c r="I1105" s="188"/>
      <c r="J1105" s="30"/>
      <c r="K1105" s="30"/>
      <c r="L1105" s="188"/>
      <c r="M1105" s="198"/>
    </row>
    <row r="1106" spans="1:13" ht="23.25" customHeight="1">
      <c r="A1106" s="184" t="s">
        <v>1158</v>
      </c>
      <c r="B1106" s="185" t="s">
        <v>1345</v>
      </c>
      <c r="C1106" s="185" t="s">
        <v>1346</v>
      </c>
      <c r="D1106" s="190" t="s">
        <v>101</v>
      </c>
      <c r="E1106" s="192">
        <v>131</v>
      </c>
      <c r="F1106" s="30">
        <v>2880</v>
      </c>
      <c r="G1106" s="30">
        <f t="shared" si="25"/>
        <v>377280</v>
      </c>
      <c r="H1106" s="185" t="s">
        <v>233</v>
      </c>
      <c r="I1106" s="188"/>
      <c r="J1106" s="30"/>
      <c r="K1106" s="30"/>
      <c r="L1106" s="188"/>
      <c r="M1106" s="198"/>
    </row>
    <row r="1107" spans="1:13" ht="23.25" customHeight="1">
      <c r="A1107" s="184" t="s">
        <v>1158</v>
      </c>
      <c r="B1107" s="185" t="s">
        <v>1347</v>
      </c>
      <c r="C1107" s="185" t="s">
        <v>1348</v>
      </c>
      <c r="D1107" s="190" t="s">
        <v>232</v>
      </c>
      <c r="E1107" s="192">
        <v>1</v>
      </c>
      <c r="F1107" s="30">
        <v>48000</v>
      </c>
      <c r="G1107" s="30">
        <f t="shared" si="25"/>
        <v>48000</v>
      </c>
      <c r="H1107" s="185" t="s">
        <v>233</v>
      </c>
      <c r="I1107" s="188"/>
      <c r="J1107" s="30"/>
      <c r="K1107" s="30"/>
      <c r="L1107" s="188"/>
      <c r="M1107" s="198"/>
    </row>
    <row r="1108" spans="1:13" ht="23.25" customHeight="1">
      <c r="A1108" s="184"/>
      <c r="B1108" s="185" t="s">
        <v>1349</v>
      </c>
      <c r="C1108" s="185" t="s">
        <v>1350</v>
      </c>
      <c r="D1108" s="190" t="s">
        <v>232</v>
      </c>
      <c r="E1108" s="192">
        <v>1</v>
      </c>
      <c r="F1108" s="30">
        <v>240000</v>
      </c>
      <c r="G1108" s="30">
        <f t="shared" si="25"/>
        <v>240000</v>
      </c>
      <c r="H1108" s="185" t="s">
        <v>233</v>
      </c>
      <c r="I1108" s="188"/>
      <c r="J1108" s="30"/>
      <c r="K1108" s="30"/>
      <c r="L1108" s="188"/>
      <c r="M1108" s="198"/>
    </row>
    <row r="1109" spans="1:13" ht="23.25" customHeight="1">
      <c r="A1109" s="184" t="s">
        <v>1158</v>
      </c>
      <c r="B1109" s="185" t="s">
        <v>1351</v>
      </c>
      <c r="C1109" s="185" t="s">
        <v>1352</v>
      </c>
      <c r="D1109" s="190" t="s">
        <v>232</v>
      </c>
      <c r="E1109" s="192">
        <v>1</v>
      </c>
      <c r="F1109" s="30">
        <v>32000</v>
      </c>
      <c r="G1109" s="30">
        <f t="shared" si="25"/>
        <v>32000</v>
      </c>
      <c r="H1109" s="185" t="s">
        <v>233</v>
      </c>
      <c r="I1109" s="188"/>
      <c r="J1109" s="30"/>
      <c r="K1109" s="30"/>
      <c r="L1109" s="188"/>
      <c r="M1109" s="198"/>
    </row>
    <row r="1110" spans="1:13" ht="23.25" customHeight="1">
      <c r="A1110" s="184" t="s">
        <v>1158</v>
      </c>
      <c r="B1110" s="185" t="s">
        <v>1353</v>
      </c>
      <c r="C1110" s="185" t="s">
        <v>1354</v>
      </c>
      <c r="D1110" s="190" t="s">
        <v>232</v>
      </c>
      <c r="E1110" s="192">
        <v>1</v>
      </c>
      <c r="F1110" s="30">
        <v>22400</v>
      </c>
      <c r="G1110" s="30">
        <f t="shared" si="25"/>
        <v>22400</v>
      </c>
      <c r="H1110" s="185" t="s">
        <v>233</v>
      </c>
      <c r="I1110" s="188"/>
      <c r="J1110" s="30"/>
      <c r="K1110" s="30"/>
      <c r="L1110" s="188"/>
      <c r="M1110" s="198"/>
    </row>
    <row r="1111" spans="1:13" ht="23.25" customHeight="1">
      <c r="A1111" s="184" t="s">
        <v>1158</v>
      </c>
      <c r="B1111" s="185" t="s">
        <v>1355</v>
      </c>
      <c r="C1111" s="185" t="s">
        <v>1356</v>
      </c>
      <c r="D1111" s="190" t="s">
        <v>232</v>
      </c>
      <c r="E1111" s="192">
        <v>1</v>
      </c>
      <c r="F1111" s="30">
        <v>390000</v>
      </c>
      <c r="G1111" s="30">
        <f t="shared" si="25"/>
        <v>390000</v>
      </c>
      <c r="H1111" s="185" t="s">
        <v>233</v>
      </c>
      <c r="I1111" s="188"/>
      <c r="J1111" s="30"/>
      <c r="K1111" s="30"/>
      <c r="L1111" s="188"/>
      <c r="M1111" s="198"/>
    </row>
    <row r="1112" spans="1:13" ht="23.25" customHeight="1">
      <c r="A1112" s="184" t="s">
        <v>1158</v>
      </c>
      <c r="B1112" s="185" t="s">
        <v>1357</v>
      </c>
      <c r="C1112" s="185" t="s">
        <v>1358</v>
      </c>
      <c r="D1112" s="190" t="s">
        <v>232</v>
      </c>
      <c r="E1112" s="192">
        <v>1</v>
      </c>
      <c r="F1112" s="30">
        <v>6400</v>
      </c>
      <c r="G1112" s="30">
        <f t="shared" si="25"/>
        <v>6400</v>
      </c>
      <c r="H1112" s="185" t="s">
        <v>233</v>
      </c>
      <c r="I1112" s="188"/>
      <c r="J1112" s="30"/>
      <c r="K1112" s="30"/>
      <c r="L1112" s="188"/>
      <c r="M1112" s="198"/>
    </row>
    <row r="1113" spans="1:13" ht="23.25" customHeight="1">
      <c r="A1113" s="184" t="s">
        <v>1158</v>
      </c>
      <c r="B1113" s="185" t="s">
        <v>1359</v>
      </c>
      <c r="C1113" s="185" t="s">
        <v>1360</v>
      </c>
      <c r="D1113" s="190" t="s">
        <v>367</v>
      </c>
      <c r="E1113" s="192">
        <v>1</v>
      </c>
      <c r="F1113" s="30">
        <v>60800</v>
      </c>
      <c r="G1113" s="30">
        <f t="shared" si="25"/>
        <v>60800</v>
      </c>
      <c r="H1113" s="185" t="s">
        <v>233</v>
      </c>
      <c r="I1113" s="188"/>
      <c r="J1113" s="30"/>
      <c r="K1113" s="30"/>
      <c r="L1113" s="188"/>
      <c r="M1113" s="198"/>
    </row>
    <row r="1114" spans="1:13" ht="23.25" customHeight="1">
      <c r="A1114" s="184" t="s">
        <v>1158</v>
      </c>
      <c r="B1114" s="185" t="s">
        <v>1361</v>
      </c>
      <c r="C1114" s="185" t="s">
        <v>1362</v>
      </c>
      <c r="D1114" s="190" t="s">
        <v>367</v>
      </c>
      <c r="E1114" s="192">
        <v>1</v>
      </c>
      <c r="F1114" s="30">
        <v>106000</v>
      </c>
      <c r="G1114" s="30">
        <f t="shared" si="25"/>
        <v>106000</v>
      </c>
      <c r="H1114" s="185" t="s">
        <v>233</v>
      </c>
      <c r="I1114" s="188"/>
      <c r="J1114" s="30"/>
      <c r="K1114" s="30"/>
      <c r="L1114" s="188"/>
      <c r="M1114" s="198"/>
    </row>
    <row r="1115" spans="1:13" ht="23.25" customHeight="1">
      <c r="A1115" s="184" t="s">
        <v>1158</v>
      </c>
      <c r="B1115" s="185" t="s">
        <v>1363</v>
      </c>
      <c r="C1115" s="185" t="s">
        <v>1364</v>
      </c>
      <c r="D1115" s="190" t="s">
        <v>367</v>
      </c>
      <c r="E1115" s="192">
        <v>1</v>
      </c>
      <c r="F1115" s="30">
        <v>138000</v>
      </c>
      <c r="G1115" s="30">
        <f t="shared" si="25"/>
        <v>138000</v>
      </c>
      <c r="H1115" s="185" t="s">
        <v>233</v>
      </c>
      <c r="I1115" s="188"/>
      <c r="J1115" s="30"/>
      <c r="K1115" s="30"/>
      <c r="L1115" s="188"/>
      <c r="M1115" s="198"/>
    </row>
    <row r="1116" spans="1:13" ht="23.25" customHeight="1">
      <c r="A1116" s="184" t="s">
        <v>1158</v>
      </c>
      <c r="B1116" s="185" t="s">
        <v>1365</v>
      </c>
      <c r="C1116" s="185" t="s">
        <v>1366</v>
      </c>
      <c r="D1116" s="190" t="s">
        <v>367</v>
      </c>
      <c r="E1116" s="192">
        <v>1</v>
      </c>
      <c r="F1116" s="30">
        <v>16400</v>
      </c>
      <c r="G1116" s="30">
        <f t="shared" si="25"/>
        <v>16400</v>
      </c>
      <c r="H1116" s="185" t="s">
        <v>233</v>
      </c>
      <c r="I1116" s="188"/>
      <c r="J1116" s="30"/>
      <c r="K1116" s="30"/>
      <c r="L1116" s="188"/>
      <c r="M1116" s="198"/>
    </row>
    <row r="1117" spans="1:13" ht="23.25" customHeight="1">
      <c r="A1117" s="184" t="s">
        <v>1158</v>
      </c>
      <c r="B1117" s="185" t="s">
        <v>1367</v>
      </c>
      <c r="C1117" s="185" t="s">
        <v>1368</v>
      </c>
      <c r="D1117" s="190" t="s">
        <v>367</v>
      </c>
      <c r="E1117" s="192">
        <v>1</v>
      </c>
      <c r="F1117" s="30">
        <v>34800</v>
      </c>
      <c r="G1117" s="30">
        <f t="shared" si="25"/>
        <v>34800</v>
      </c>
      <c r="H1117" s="185" t="s">
        <v>233</v>
      </c>
      <c r="I1117" s="188"/>
      <c r="J1117" s="30"/>
      <c r="K1117" s="30"/>
      <c r="L1117" s="188"/>
      <c r="M1117" s="198"/>
    </row>
    <row r="1118" spans="1:13" ht="23.25" customHeight="1">
      <c r="A1118" s="184" t="s">
        <v>1158</v>
      </c>
      <c r="B1118" s="185" t="s">
        <v>1369</v>
      </c>
      <c r="C1118" s="185">
        <v>0</v>
      </c>
      <c r="D1118" s="190" t="s">
        <v>101</v>
      </c>
      <c r="E1118" s="192">
        <v>152</v>
      </c>
      <c r="F1118" s="30">
        <v>2400</v>
      </c>
      <c r="G1118" s="30">
        <f t="shared" si="25"/>
        <v>364800</v>
      </c>
      <c r="H1118" s="185" t="s">
        <v>233</v>
      </c>
      <c r="I1118" s="188"/>
      <c r="J1118" s="30"/>
      <c r="K1118" s="30"/>
      <c r="L1118" s="188"/>
      <c r="M1118" s="198"/>
    </row>
    <row r="1119" spans="1:13" ht="23.25" customHeight="1">
      <c r="A1119" s="184" t="s">
        <v>1158</v>
      </c>
      <c r="B1119" s="185" t="s">
        <v>1370</v>
      </c>
      <c r="C1119" s="185" t="s">
        <v>1371</v>
      </c>
      <c r="D1119" s="190" t="s">
        <v>232</v>
      </c>
      <c r="E1119" s="192">
        <v>5</v>
      </c>
      <c r="F1119" s="30">
        <v>800</v>
      </c>
      <c r="G1119" s="30">
        <f t="shared" si="25"/>
        <v>4000</v>
      </c>
      <c r="H1119" s="185" t="s">
        <v>233</v>
      </c>
      <c r="I1119" s="188"/>
      <c r="J1119" s="30"/>
      <c r="K1119" s="30"/>
      <c r="L1119" s="188"/>
      <c r="M1119" s="198"/>
    </row>
    <row r="1120" spans="1:13" ht="23.25" customHeight="1">
      <c r="A1120" s="184" t="s">
        <v>1158</v>
      </c>
      <c r="B1120" s="185" t="s">
        <v>1372</v>
      </c>
      <c r="C1120" s="185" t="s">
        <v>1373</v>
      </c>
      <c r="D1120" s="190" t="s">
        <v>232</v>
      </c>
      <c r="E1120" s="192">
        <v>3</v>
      </c>
      <c r="F1120" s="30">
        <v>1200</v>
      </c>
      <c r="G1120" s="30">
        <f t="shared" si="25"/>
        <v>3600</v>
      </c>
      <c r="H1120" s="185" t="s">
        <v>233</v>
      </c>
      <c r="I1120" s="188"/>
      <c r="J1120" s="30"/>
      <c r="K1120" s="30"/>
      <c r="L1120" s="188"/>
      <c r="M1120" s="198"/>
    </row>
    <row r="1121" spans="1:13" ht="23.25" customHeight="1">
      <c r="A1121" s="184" t="s">
        <v>1158</v>
      </c>
      <c r="B1121" s="185" t="s">
        <v>1374</v>
      </c>
      <c r="C1121" s="185" t="s">
        <v>1375</v>
      </c>
      <c r="D1121" s="190" t="s">
        <v>232</v>
      </c>
      <c r="E1121" s="192">
        <v>1</v>
      </c>
      <c r="F1121" s="30">
        <v>400</v>
      </c>
      <c r="G1121" s="30">
        <f t="shared" si="25"/>
        <v>400</v>
      </c>
      <c r="H1121" s="185" t="s">
        <v>233</v>
      </c>
      <c r="I1121" s="188"/>
      <c r="J1121" s="30"/>
      <c r="K1121" s="30"/>
      <c r="L1121" s="188"/>
      <c r="M1121" s="198"/>
    </row>
    <row r="1122" spans="1:13" ht="23.25" customHeight="1">
      <c r="A1122" s="184" t="s">
        <v>1158</v>
      </c>
      <c r="B1122" s="185" t="s">
        <v>1376</v>
      </c>
      <c r="C1122" s="185" t="s">
        <v>1377</v>
      </c>
      <c r="D1122" s="190" t="s">
        <v>232</v>
      </c>
      <c r="E1122" s="192">
        <v>1</v>
      </c>
      <c r="F1122" s="30">
        <v>1600</v>
      </c>
      <c r="G1122" s="30">
        <f t="shared" si="25"/>
        <v>1600</v>
      </c>
      <c r="H1122" s="185" t="s">
        <v>233</v>
      </c>
      <c r="I1122" s="188"/>
      <c r="J1122" s="30"/>
      <c r="K1122" s="30"/>
      <c r="L1122" s="188"/>
      <c r="M1122" s="198"/>
    </row>
    <row r="1123" spans="1:13" ht="23.25" customHeight="1">
      <c r="A1123" s="184" t="s">
        <v>1158</v>
      </c>
      <c r="B1123" s="185" t="s">
        <v>1378</v>
      </c>
      <c r="C1123" s="185" t="s">
        <v>1379</v>
      </c>
      <c r="D1123" s="190" t="s">
        <v>242</v>
      </c>
      <c r="E1123" s="192">
        <v>725</v>
      </c>
      <c r="F1123" s="30">
        <v>850</v>
      </c>
      <c r="G1123" s="30">
        <f t="shared" si="25"/>
        <v>616250</v>
      </c>
      <c r="H1123" s="185" t="s">
        <v>233</v>
      </c>
      <c r="I1123" s="188"/>
      <c r="J1123" s="30"/>
      <c r="K1123" s="30"/>
      <c r="L1123" s="188"/>
      <c r="M1123" s="198"/>
    </row>
    <row r="1124" spans="1:13" ht="23.25" customHeight="1">
      <c r="A1124" s="184" t="s">
        <v>1158</v>
      </c>
      <c r="B1124" s="185" t="s">
        <v>1380</v>
      </c>
      <c r="C1124" s="185" t="s">
        <v>1381</v>
      </c>
      <c r="D1124" s="190" t="s">
        <v>101</v>
      </c>
      <c r="E1124" s="192">
        <v>6.6</v>
      </c>
      <c r="F1124" s="30">
        <v>3360</v>
      </c>
      <c r="G1124" s="30">
        <f t="shared" si="25"/>
        <v>22176</v>
      </c>
      <c r="H1124" s="185" t="s">
        <v>233</v>
      </c>
      <c r="I1124" s="188"/>
      <c r="J1124" s="30"/>
      <c r="K1124" s="30"/>
      <c r="L1124" s="188"/>
      <c r="M1124" s="198"/>
    </row>
    <row r="1125" spans="1:13" ht="23.25" customHeight="1">
      <c r="A1125" s="184" t="s">
        <v>1158</v>
      </c>
      <c r="B1125" s="185" t="s">
        <v>1382</v>
      </c>
      <c r="C1125" s="185" t="s">
        <v>1383</v>
      </c>
      <c r="D1125" s="190" t="s">
        <v>367</v>
      </c>
      <c r="E1125" s="192">
        <v>8</v>
      </c>
      <c r="F1125" s="30">
        <v>6000</v>
      </c>
      <c r="G1125" s="30">
        <f t="shared" si="25"/>
        <v>48000</v>
      </c>
      <c r="H1125" s="185" t="s">
        <v>233</v>
      </c>
      <c r="I1125" s="188"/>
      <c r="J1125" s="30"/>
      <c r="K1125" s="30"/>
      <c r="L1125" s="188"/>
      <c r="M1125" s="198"/>
    </row>
    <row r="1126" spans="1:13" ht="23.25" customHeight="1">
      <c r="A1126" s="184" t="s">
        <v>1158</v>
      </c>
      <c r="B1126" s="185" t="s">
        <v>1384</v>
      </c>
      <c r="C1126" s="185" t="s">
        <v>1385</v>
      </c>
      <c r="D1126" s="190" t="s">
        <v>367</v>
      </c>
      <c r="E1126" s="192">
        <v>1</v>
      </c>
      <c r="F1126" s="30">
        <v>7200</v>
      </c>
      <c r="G1126" s="30">
        <f t="shared" si="25"/>
        <v>7200</v>
      </c>
      <c r="H1126" s="185" t="s">
        <v>233</v>
      </c>
      <c r="I1126" s="188"/>
      <c r="J1126" s="30"/>
      <c r="K1126" s="30"/>
      <c r="L1126" s="188"/>
      <c r="M1126" s="198"/>
    </row>
    <row r="1127" spans="1:13" ht="23.25" customHeight="1">
      <c r="A1127" s="184" t="s">
        <v>1158</v>
      </c>
      <c r="B1127" s="185" t="s">
        <v>1386</v>
      </c>
      <c r="C1127" s="185" t="s">
        <v>1387</v>
      </c>
      <c r="D1127" s="190" t="s">
        <v>367</v>
      </c>
      <c r="E1127" s="192">
        <v>1</v>
      </c>
      <c r="F1127" s="30">
        <v>8800</v>
      </c>
      <c r="G1127" s="30">
        <f t="shared" si="25"/>
        <v>8800</v>
      </c>
      <c r="H1127" s="185" t="s">
        <v>233</v>
      </c>
      <c r="I1127" s="188"/>
      <c r="J1127" s="30"/>
      <c r="K1127" s="30"/>
      <c r="L1127" s="188"/>
      <c r="M1127" s="198"/>
    </row>
    <row r="1128" spans="1:13" ht="23.25" customHeight="1">
      <c r="A1128" s="184"/>
      <c r="B1128" s="185" t="s">
        <v>1388</v>
      </c>
      <c r="C1128" s="185">
        <v>0</v>
      </c>
      <c r="D1128" s="190">
        <v>0</v>
      </c>
      <c r="E1128" s="192">
        <v>0</v>
      </c>
      <c r="F1128" s="30"/>
      <c r="G1128" s="30">
        <f t="shared" si="25"/>
        <v>0</v>
      </c>
      <c r="H1128" s="185" t="s">
        <v>256</v>
      </c>
      <c r="I1128" s="188"/>
      <c r="J1128" s="30"/>
      <c r="K1128" s="30"/>
      <c r="L1128" s="188"/>
      <c r="M1128" s="198"/>
    </row>
    <row r="1129" spans="1:13" ht="23.25" customHeight="1">
      <c r="A1129" s="184"/>
      <c r="B1129" s="185" t="s">
        <v>1389</v>
      </c>
      <c r="C1129" s="185" t="s">
        <v>1390</v>
      </c>
      <c r="D1129" s="190" t="s">
        <v>232</v>
      </c>
      <c r="E1129" s="192">
        <v>1</v>
      </c>
      <c r="F1129" s="30">
        <v>3440</v>
      </c>
      <c r="G1129" s="30">
        <f t="shared" si="25"/>
        <v>3440</v>
      </c>
      <c r="H1129" s="185" t="s">
        <v>437</v>
      </c>
      <c r="I1129" s="188"/>
      <c r="J1129" s="30"/>
      <c r="K1129" s="30"/>
      <c r="L1129" s="188"/>
      <c r="M1129" s="198"/>
    </row>
    <row r="1130" spans="1:13" ht="23.25" customHeight="1">
      <c r="A1130" s="184"/>
      <c r="B1130" s="185" t="s">
        <v>1391</v>
      </c>
      <c r="C1130" s="185">
        <v>0</v>
      </c>
      <c r="D1130" s="190">
        <v>0</v>
      </c>
      <c r="E1130" s="192">
        <v>0</v>
      </c>
      <c r="F1130" s="30"/>
      <c r="G1130" s="30">
        <f t="shared" si="25"/>
        <v>0</v>
      </c>
      <c r="H1130" s="185" t="s">
        <v>256</v>
      </c>
      <c r="I1130" s="188"/>
      <c r="J1130" s="30"/>
      <c r="K1130" s="30"/>
      <c r="L1130" s="188"/>
      <c r="M1130" s="198"/>
    </row>
    <row r="1131" spans="1:13" ht="23.25" customHeight="1">
      <c r="A1131" s="184"/>
      <c r="B1131" s="185" t="s">
        <v>1392</v>
      </c>
      <c r="C1131" s="185" t="s">
        <v>1393</v>
      </c>
      <c r="D1131" s="190" t="s">
        <v>101</v>
      </c>
      <c r="E1131" s="192">
        <v>9.3000000000000007</v>
      </c>
      <c r="F1131" s="30">
        <v>4300</v>
      </c>
      <c r="G1131" s="30">
        <f t="shared" si="25"/>
        <v>39990</v>
      </c>
      <c r="H1131" s="185" t="s">
        <v>1394</v>
      </c>
      <c r="I1131" s="188"/>
      <c r="J1131" s="30"/>
      <c r="K1131" s="30"/>
      <c r="L1131" s="188"/>
      <c r="M1131" s="198"/>
    </row>
    <row r="1132" spans="1:13" ht="23.25" customHeight="1">
      <c r="A1132" s="184"/>
      <c r="B1132" s="185" t="s">
        <v>1395</v>
      </c>
      <c r="C1132" s="185" t="s">
        <v>1396</v>
      </c>
      <c r="D1132" s="190" t="s">
        <v>242</v>
      </c>
      <c r="E1132" s="192">
        <v>251</v>
      </c>
      <c r="F1132" s="30">
        <v>1690</v>
      </c>
      <c r="G1132" s="30">
        <f t="shared" si="25"/>
        <v>424190</v>
      </c>
      <c r="H1132" s="185" t="s">
        <v>437</v>
      </c>
      <c r="I1132" s="188"/>
      <c r="J1132" s="30"/>
      <c r="K1132" s="30"/>
      <c r="L1132" s="188"/>
      <c r="M1132" s="198"/>
    </row>
    <row r="1133" spans="1:13" ht="23.25" customHeight="1">
      <c r="A1133" s="184"/>
      <c r="B1133" s="185" t="s">
        <v>1395</v>
      </c>
      <c r="C1133" s="185" t="s">
        <v>1397</v>
      </c>
      <c r="D1133" s="190" t="s">
        <v>242</v>
      </c>
      <c r="E1133" s="192">
        <v>290</v>
      </c>
      <c r="F1133" s="30">
        <v>510</v>
      </c>
      <c r="G1133" s="30">
        <f t="shared" si="25"/>
        <v>147900</v>
      </c>
      <c r="H1133" s="185" t="s">
        <v>437</v>
      </c>
      <c r="I1133" s="188"/>
      <c r="J1133" s="30"/>
      <c r="K1133" s="30"/>
      <c r="L1133" s="188"/>
      <c r="M1133" s="198"/>
    </row>
    <row r="1134" spans="1:13" ht="23.25" customHeight="1">
      <c r="A1134" s="184" t="s">
        <v>1158</v>
      </c>
      <c r="B1134" s="185" t="s">
        <v>1398</v>
      </c>
      <c r="C1134" s="185" t="s">
        <v>1399</v>
      </c>
      <c r="D1134" s="190" t="s">
        <v>242</v>
      </c>
      <c r="E1134" s="192">
        <v>115</v>
      </c>
      <c r="F1134" s="30">
        <v>1760</v>
      </c>
      <c r="G1134" s="30">
        <f t="shared" si="25"/>
        <v>202400</v>
      </c>
      <c r="H1134" s="185" t="s">
        <v>437</v>
      </c>
      <c r="I1134" s="188"/>
      <c r="J1134" s="30"/>
      <c r="K1134" s="30"/>
      <c r="L1134" s="188"/>
      <c r="M1134" s="198"/>
    </row>
    <row r="1135" spans="1:13" ht="23.25" customHeight="1">
      <c r="A1135" s="184"/>
      <c r="B1135" s="185" t="s">
        <v>1400</v>
      </c>
      <c r="C1135" s="185" t="s">
        <v>1401</v>
      </c>
      <c r="D1135" s="190" t="s">
        <v>101</v>
      </c>
      <c r="E1135" s="192">
        <v>22.5</v>
      </c>
      <c r="F1135" s="30">
        <v>13400</v>
      </c>
      <c r="G1135" s="30">
        <f t="shared" si="25"/>
        <v>301500</v>
      </c>
      <c r="H1135" s="185" t="s">
        <v>233</v>
      </c>
      <c r="I1135" s="188"/>
      <c r="J1135" s="30"/>
      <c r="K1135" s="30"/>
      <c r="L1135" s="188"/>
      <c r="M1135" s="198"/>
    </row>
    <row r="1136" spans="1:13" ht="23.25" customHeight="1">
      <c r="A1136" s="184"/>
      <c r="B1136" s="185" t="s">
        <v>1402</v>
      </c>
      <c r="C1136" s="185" t="s">
        <v>1401</v>
      </c>
      <c r="D1136" s="190" t="s">
        <v>101</v>
      </c>
      <c r="E1136" s="192">
        <v>11</v>
      </c>
      <c r="F1136" s="30">
        <v>13400</v>
      </c>
      <c r="G1136" s="30">
        <f t="shared" si="25"/>
        <v>147400</v>
      </c>
      <c r="H1136" s="185" t="s">
        <v>233</v>
      </c>
      <c r="I1136" s="188"/>
      <c r="J1136" s="30"/>
      <c r="K1136" s="30"/>
      <c r="L1136" s="188"/>
      <c r="M1136" s="198"/>
    </row>
    <row r="1137" spans="1:15" ht="23.25" customHeight="1">
      <c r="A1137" s="184"/>
      <c r="B1137" s="185" t="s">
        <v>1403</v>
      </c>
      <c r="C1137" s="185" t="s">
        <v>716</v>
      </c>
      <c r="D1137" s="190" t="s">
        <v>101</v>
      </c>
      <c r="E1137" s="192">
        <v>20</v>
      </c>
      <c r="F1137" s="30">
        <v>25000</v>
      </c>
      <c r="G1137" s="30">
        <f t="shared" si="25"/>
        <v>500000</v>
      </c>
      <c r="H1137" s="185" t="s">
        <v>233</v>
      </c>
      <c r="I1137" s="188"/>
      <c r="J1137" s="30"/>
      <c r="K1137" s="30"/>
      <c r="L1137" s="188"/>
      <c r="M1137" s="198"/>
    </row>
    <row r="1138" spans="1:15" ht="23.25" customHeight="1">
      <c r="A1138" s="184"/>
      <c r="B1138" s="185" t="s">
        <v>1404</v>
      </c>
      <c r="C1138" s="185" t="s">
        <v>1405</v>
      </c>
      <c r="D1138" s="190" t="s">
        <v>232</v>
      </c>
      <c r="E1138" s="192">
        <v>1</v>
      </c>
      <c r="F1138" s="30">
        <v>297000</v>
      </c>
      <c r="G1138" s="30">
        <f t="shared" si="25"/>
        <v>297000</v>
      </c>
      <c r="H1138" s="185" t="s">
        <v>233</v>
      </c>
      <c r="I1138" s="188"/>
      <c r="J1138" s="30"/>
      <c r="K1138" s="30"/>
      <c r="L1138" s="188"/>
      <c r="M1138" s="198"/>
    </row>
    <row r="1139" spans="1:15" ht="23.25" customHeight="1">
      <c r="A1139" s="184"/>
      <c r="B1139" s="185" t="s">
        <v>1406</v>
      </c>
      <c r="C1139" s="185" t="s">
        <v>1407</v>
      </c>
      <c r="D1139" s="190" t="s">
        <v>101</v>
      </c>
      <c r="E1139" s="192">
        <v>263</v>
      </c>
      <c r="F1139" s="30">
        <v>10630</v>
      </c>
      <c r="G1139" s="30">
        <f t="shared" si="25"/>
        <v>2795690</v>
      </c>
      <c r="H1139" s="185" t="s">
        <v>437</v>
      </c>
      <c r="I1139" s="188"/>
      <c r="J1139" s="30"/>
      <c r="K1139" s="30"/>
      <c r="L1139" s="188"/>
      <c r="M1139" s="198"/>
    </row>
    <row r="1140" spans="1:15" ht="23.25" customHeight="1">
      <c r="A1140" s="184"/>
      <c r="B1140" s="185" t="s">
        <v>1408</v>
      </c>
      <c r="C1140" s="185" t="s">
        <v>1409</v>
      </c>
      <c r="D1140" s="190" t="s">
        <v>232</v>
      </c>
      <c r="E1140" s="192">
        <v>7</v>
      </c>
      <c r="F1140" s="30">
        <v>109000</v>
      </c>
      <c r="G1140" s="30">
        <f t="shared" si="25"/>
        <v>763000</v>
      </c>
      <c r="H1140" s="185" t="s">
        <v>233</v>
      </c>
      <c r="I1140" s="188"/>
      <c r="J1140" s="30"/>
      <c r="K1140" s="30"/>
      <c r="L1140" s="188"/>
      <c r="M1140" s="198"/>
    </row>
    <row r="1141" spans="1:15" ht="23.25" customHeight="1">
      <c r="A1141" s="184"/>
      <c r="B1141" s="185" t="s">
        <v>1408</v>
      </c>
      <c r="C1141" s="189" t="s">
        <v>1410</v>
      </c>
      <c r="D1141" s="190" t="s">
        <v>232</v>
      </c>
      <c r="E1141" s="192">
        <v>1</v>
      </c>
      <c r="F1141" s="30">
        <v>321000</v>
      </c>
      <c r="G1141" s="30">
        <f t="shared" si="25"/>
        <v>321000</v>
      </c>
      <c r="H1141" s="185" t="s">
        <v>233</v>
      </c>
      <c r="I1141" s="188"/>
      <c r="J1141" s="30"/>
      <c r="K1141" s="30"/>
      <c r="L1141" s="188"/>
      <c r="M1141" s="198"/>
    </row>
    <row r="1142" spans="1:15" ht="23.25" customHeight="1">
      <c r="A1142" s="184"/>
      <c r="B1142" s="185" t="s">
        <v>1408</v>
      </c>
      <c r="C1142" s="189" t="s">
        <v>1411</v>
      </c>
      <c r="D1142" s="190" t="s">
        <v>232</v>
      </c>
      <c r="E1142" s="192">
        <v>1</v>
      </c>
      <c r="F1142" s="30">
        <v>332000</v>
      </c>
      <c r="G1142" s="30">
        <f t="shared" si="25"/>
        <v>332000</v>
      </c>
      <c r="H1142" s="185" t="s">
        <v>233</v>
      </c>
      <c r="I1142" s="188"/>
      <c r="J1142" s="30"/>
      <c r="K1142" s="30"/>
      <c r="L1142" s="188"/>
      <c r="M1142" s="198"/>
    </row>
    <row r="1143" spans="1:15" ht="23.25" customHeight="1">
      <c r="A1143" s="184"/>
      <c r="B1143" s="185" t="s">
        <v>254</v>
      </c>
      <c r="C1143" s="185"/>
      <c r="D1143" s="190"/>
      <c r="E1143" s="192"/>
      <c r="F1143" s="30"/>
      <c r="G1143" s="30">
        <f>SUM(G1105:G1142)</f>
        <v>9064416</v>
      </c>
      <c r="H1143" s="185" t="s">
        <v>256</v>
      </c>
      <c r="I1143" s="188"/>
      <c r="J1143" s="30"/>
      <c r="K1143" s="30"/>
      <c r="L1143" s="188"/>
      <c r="M1143" s="198"/>
      <c r="O1143" s="2">
        <f>G1143</f>
        <v>9064416</v>
      </c>
    </row>
    <row r="1144" spans="1:15" ht="23.25" customHeight="1">
      <c r="A1144" s="184"/>
      <c r="B1144" s="185"/>
      <c r="C1144" s="185" t="s">
        <v>258</v>
      </c>
      <c r="D1144" s="190"/>
      <c r="E1144" s="192"/>
      <c r="F1144" s="30"/>
      <c r="G1144" s="30">
        <f>G1143-G1145</f>
        <v>6313110</v>
      </c>
      <c r="H1144" s="185" t="s">
        <v>256</v>
      </c>
      <c r="I1144" s="188"/>
      <c r="J1144" s="30"/>
      <c r="K1144" s="30"/>
      <c r="L1144" s="188"/>
      <c r="M1144" s="198"/>
    </row>
    <row r="1145" spans="1:15" ht="23.25" customHeight="1">
      <c r="A1145" s="184"/>
      <c r="B1145" s="185"/>
      <c r="C1145" s="185" t="s">
        <v>214</v>
      </c>
      <c r="D1145" s="190"/>
      <c r="E1145" s="192"/>
      <c r="F1145" s="30"/>
      <c r="G1145" s="30">
        <f>SUM(G1105:G1107)+SUM(G1109:G1127)+G1134</f>
        <v>2751306</v>
      </c>
      <c r="H1145" s="185" t="s">
        <v>256</v>
      </c>
      <c r="I1145" s="188"/>
      <c r="J1145" s="30"/>
      <c r="K1145" s="30"/>
      <c r="L1145" s="188"/>
      <c r="M1145" s="198"/>
    </row>
    <row r="1146" spans="1:15" ht="23.25" customHeight="1">
      <c r="A1146" s="184"/>
      <c r="B1146" s="185"/>
      <c r="C1146" s="185"/>
      <c r="D1146" s="190"/>
      <c r="E1146" s="192"/>
      <c r="F1146" s="30"/>
      <c r="G1146" s="30"/>
      <c r="H1146" s="185" t="s">
        <v>256</v>
      </c>
      <c r="I1146" s="188"/>
      <c r="J1146" s="30"/>
      <c r="K1146" s="30"/>
      <c r="L1146" s="188"/>
      <c r="M1146" s="198"/>
    </row>
    <row r="1147" spans="1:15" ht="23.25" customHeight="1">
      <c r="A1147" s="184">
        <v>24</v>
      </c>
      <c r="B1147" s="185" t="s">
        <v>281</v>
      </c>
      <c r="C1147" s="185"/>
      <c r="D1147" s="190"/>
      <c r="E1147" s="192"/>
      <c r="F1147" s="30"/>
      <c r="G1147" s="30"/>
      <c r="H1147" s="185"/>
      <c r="I1147" s="188"/>
      <c r="J1147" s="30"/>
      <c r="K1147" s="30"/>
      <c r="L1147" s="188"/>
      <c r="M1147" s="198"/>
    </row>
    <row r="1148" spans="1:15" ht="23.25" customHeight="1">
      <c r="A1148" s="184"/>
      <c r="B1148" s="185"/>
      <c r="C1148" s="185"/>
      <c r="D1148" s="190"/>
      <c r="E1148" s="192"/>
      <c r="F1148" s="30" t="s">
        <v>256</v>
      </c>
      <c r="G1148" s="30"/>
      <c r="H1148" s="185" t="s">
        <v>256</v>
      </c>
      <c r="I1148" s="188"/>
      <c r="J1148" s="30"/>
      <c r="K1148" s="30"/>
      <c r="L1148" s="188"/>
      <c r="M1148" s="198"/>
    </row>
    <row r="1149" spans="1:15" ht="23.25" customHeight="1">
      <c r="A1149" s="184" t="s">
        <v>1158</v>
      </c>
      <c r="B1149" s="185" t="s">
        <v>281</v>
      </c>
      <c r="C1149" s="185" t="s">
        <v>1412</v>
      </c>
      <c r="D1149" s="190" t="s">
        <v>362</v>
      </c>
      <c r="E1149" s="192">
        <v>63.1</v>
      </c>
      <c r="F1149" s="30">
        <v>2310</v>
      </c>
      <c r="G1149" s="30">
        <f t="shared" ref="G1149:G1166" si="26">ROUND(E1149*F1149,0)</f>
        <v>145761</v>
      </c>
      <c r="H1149" s="185" t="s">
        <v>1413</v>
      </c>
      <c r="I1149" s="188"/>
      <c r="J1149" s="30"/>
      <c r="K1149" s="30"/>
      <c r="L1149" s="188"/>
      <c r="M1149" s="198"/>
    </row>
    <row r="1150" spans="1:15" ht="23.25" customHeight="1">
      <c r="A1150" s="184" t="s">
        <v>1158</v>
      </c>
      <c r="B1150" s="185" t="s">
        <v>281</v>
      </c>
      <c r="C1150" s="185" t="s">
        <v>1414</v>
      </c>
      <c r="D1150" s="190" t="s">
        <v>362</v>
      </c>
      <c r="E1150" s="192">
        <v>5</v>
      </c>
      <c r="F1150" s="30">
        <v>2070</v>
      </c>
      <c r="G1150" s="30">
        <f t="shared" si="26"/>
        <v>10350</v>
      </c>
      <c r="H1150" s="185" t="s">
        <v>1415</v>
      </c>
      <c r="I1150" s="188"/>
      <c r="J1150" s="30"/>
      <c r="K1150" s="30"/>
      <c r="L1150" s="188"/>
      <c r="M1150" s="198"/>
    </row>
    <row r="1151" spans="1:15" ht="23.25" customHeight="1">
      <c r="A1151" s="184"/>
      <c r="B1151" s="185"/>
      <c r="C1151" s="185"/>
      <c r="D1151" s="190"/>
      <c r="E1151" s="192"/>
      <c r="F1151" s="30"/>
      <c r="G1151" s="30">
        <f t="shared" si="26"/>
        <v>0</v>
      </c>
      <c r="H1151" s="185"/>
      <c r="I1151" s="188"/>
      <c r="J1151" s="30"/>
      <c r="K1151" s="30"/>
      <c r="L1151" s="188"/>
      <c r="M1151" s="198"/>
    </row>
    <row r="1152" spans="1:15" ht="23.25" customHeight="1">
      <c r="A1152" s="184"/>
      <c r="B1152" s="185"/>
      <c r="C1152" s="185"/>
      <c r="D1152" s="190"/>
      <c r="E1152" s="192"/>
      <c r="F1152" s="30"/>
      <c r="G1152" s="30">
        <f t="shared" si="26"/>
        <v>0</v>
      </c>
      <c r="H1152" s="185"/>
      <c r="I1152" s="188"/>
      <c r="J1152" s="30"/>
      <c r="K1152" s="30"/>
      <c r="L1152" s="188"/>
      <c r="M1152" s="198"/>
    </row>
    <row r="1153" spans="1:15" ht="23.25" customHeight="1">
      <c r="A1153" s="184"/>
      <c r="B1153" s="185"/>
      <c r="C1153" s="185"/>
      <c r="D1153" s="190"/>
      <c r="E1153" s="192"/>
      <c r="F1153" s="30"/>
      <c r="G1153" s="30">
        <f t="shared" si="26"/>
        <v>0</v>
      </c>
      <c r="H1153" s="185"/>
      <c r="I1153" s="188"/>
      <c r="J1153" s="30"/>
      <c r="K1153" s="30"/>
      <c r="L1153" s="188"/>
      <c r="M1153" s="198"/>
    </row>
    <row r="1154" spans="1:15" ht="23.25" customHeight="1">
      <c r="A1154" s="184"/>
      <c r="B1154" s="185"/>
      <c r="C1154" s="185"/>
      <c r="D1154" s="190"/>
      <c r="E1154" s="192"/>
      <c r="F1154" s="30"/>
      <c r="G1154" s="30">
        <f t="shared" si="26"/>
        <v>0</v>
      </c>
      <c r="H1154" s="185"/>
      <c r="I1154" s="188"/>
      <c r="J1154" s="30"/>
      <c r="K1154" s="30"/>
      <c r="L1154" s="188"/>
      <c r="M1154" s="198"/>
    </row>
    <row r="1155" spans="1:15" ht="23.25" customHeight="1">
      <c r="A1155" s="184"/>
      <c r="B1155" s="185"/>
      <c r="C1155" s="185"/>
      <c r="D1155" s="190"/>
      <c r="E1155" s="192"/>
      <c r="F1155" s="30"/>
      <c r="G1155" s="30">
        <f t="shared" si="26"/>
        <v>0</v>
      </c>
      <c r="H1155" s="185"/>
      <c r="I1155" s="188"/>
      <c r="J1155" s="30"/>
      <c r="K1155" s="30"/>
      <c r="L1155" s="188"/>
      <c r="M1155" s="198"/>
    </row>
    <row r="1156" spans="1:15" ht="23.25" customHeight="1">
      <c r="A1156" s="184"/>
      <c r="B1156" s="185"/>
      <c r="C1156" s="185"/>
      <c r="D1156" s="190"/>
      <c r="E1156" s="192"/>
      <c r="F1156" s="30"/>
      <c r="G1156" s="30">
        <f t="shared" si="26"/>
        <v>0</v>
      </c>
      <c r="H1156" s="185"/>
      <c r="I1156" s="188"/>
      <c r="J1156" s="30"/>
      <c r="K1156" s="30"/>
      <c r="L1156" s="188"/>
      <c r="M1156" s="198"/>
    </row>
    <row r="1157" spans="1:15" ht="23.25" customHeight="1">
      <c r="A1157" s="184"/>
      <c r="B1157" s="185"/>
      <c r="C1157" s="185"/>
      <c r="D1157" s="190"/>
      <c r="E1157" s="192"/>
      <c r="F1157" s="30"/>
      <c r="G1157" s="30">
        <f t="shared" si="26"/>
        <v>0</v>
      </c>
      <c r="H1157" s="185"/>
      <c r="I1157" s="188"/>
      <c r="J1157" s="30"/>
      <c r="K1157" s="30"/>
      <c r="L1157" s="188"/>
      <c r="M1157" s="198"/>
    </row>
    <row r="1158" spans="1:15" ht="23.25" customHeight="1">
      <c r="A1158" s="184"/>
      <c r="B1158" s="185"/>
      <c r="C1158" s="185"/>
      <c r="D1158" s="190"/>
      <c r="E1158" s="192"/>
      <c r="F1158" s="30"/>
      <c r="G1158" s="30">
        <f t="shared" si="26"/>
        <v>0</v>
      </c>
      <c r="H1158" s="185"/>
      <c r="I1158" s="188"/>
      <c r="J1158" s="30"/>
      <c r="K1158" s="30"/>
      <c r="L1158" s="188"/>
      <c r="M1158" s="198"/>
    </row>
    <row r="1159" spans="1:15" ht="23.25" customHeight="1">
      <c r="A1159" s="184"/>
      <c r="B1159" s="185"/>
      <c r="C1159" s="185"/>
      <c r="D1159" s="190"/>
      <c r="E1159" s="192"/>
      <c r="F1159" s="30"/>
      <c r="G1159" s="30">
        <f t="shared" si="26"/>
        <v>0</v>
      </c>
      <c r="H1159" s="185"/>
      <c r="I1159" s="188"/>
      <c r="J1159" s="30"/>
      <c r="K1159" s="30"/>
      <c r="L1159" s="188"/>
      <c r="M1159" s="198"/>
    </row>
    <row r="1160" spans="1:15" ht="23.25" customHeight="1">
      <c r="A1160" s="184"/>
      <c r="B1160" s="185"/>
      <c r="C1160" s="185"/>
      <c r="D1160" s="190"/>
      <c r="E1160" s="192"/>
      <c r="F1160" s="30"/>
      <c r="G1160" s="30">
        <f t="shared" si="26"/>
        <v>0</v>
      </c>
      <c r="H1160" s="185"/>
      <c r="I1160" s="188"/>
      <c r="J1160" s="30"/>
      <c r="K1160" s="30"/>
      <c r="L1160" s="188"/>
      <c r="M1160" s="198"/>
    </row>
    <row r="1161" spans="1:15" ht="23.25" customHeight="1">
      <c r="A1161" s="184"/>
      <c r="B1161" s="185"/>
      <c r="C1161" s="185"/>
      <c r="D1161" s="190"/>
      <c r="E1161" s="192"/>
      <c r="F1161" s="30"/>
      <c r="G1161" s="30">
        <f t="shared" si="26"/>
        <v>0</v>
      </c>
      <c r="H1161" s="185"/>
      <c r="I1161" s="188"/>
      <c r="J1161" s="30"/>
      <c r="K1161" s="30"/>
      <c r="L1161" s="188"/>
      <c r="M1161" s="198"/>
    </row>
    <row r="1162" spans="1:15" ht="23.25" customHeight="1">
      <c r="A1162" s="184"/>
      <c r="B1162" s="185"/>
      <c r="C1162" s="185"/>
      <c r="D1162" s="190"/>
      <c r="E1162" s="192"/>
      <c r="F1162" s="30"/>
      <c r="G1162" s="30">
        <f t="shared" si="26"/>
        <v>0</v>
      </c>
      <c r="H1162" s="185"/>
      <c r="I1162" s="188"/>
      <c r="J1162" s="30"/>
      <c r="K1162" s="30"/>
      <c r="L1162" s="188"/>
      <c r="M1162" s="198"/>
    </row>
    <row r="1163" spans="1:15" ht="23.25" customHeight="1">
      <c r="A1163" s="184"/>
      <c r="B1163" s="185"/>
      <c r="C1163" s="185"/>
      <c r="D1163" s="190"/>
      <c r="E1163" s="192"/>
      <c r="F1163" s="30"/>
      <c r="G1163" s="30">
        <f t="shared" si="26"/>
        <v>0</v>
      </c>
      <c r="H1163" s="185"/>
      <c r="I1163" s="188"/>
      <c r="J1163" s="30"/>
      <c r="K1163" s="30"/>
      <c r="L1163" s="188"/>
      <c r="M1163" s="198"/>
    </row>
    <row r="1164" spans="1:15" ht="23.25" customHeight="1">
      <c r="A1164" s="184"/>
      <c r="B1164" s="185"/>
      <c r="C1164" s="185"/>
      <c r="D1164" s="190"/>
      <c r="E1164" s="192"/>
      <c r="F1164" s="30"/>
      <c r="G1164" s="30">
        <f t="shared" si="26"/>
        <v>0</v>
      </c>
      <c r="H1164" s="185"/>
      <c r="I1164" s="188"/>
      <c r="J1164" s="30"/>
      <c r="K1164" s="30"/>
      <c r="L1164" s="188"/>
      <c r="M1164" s="198"/>
    </row>
    <row r="1165" spans="1:15" ht="23.25" customHeight="1">
      <c r="A1165" s="184"/>
      <c r="B1165" s="185"/>
      <c r="C1165" s="185"/>
      <c r="D1165" s="190"/>
      <c r="E1165" s="192"/>
      <c r="F1165" s="30"/>
      <c r="G1165" s="30">
        <f t="shared" si="26"/>
        <v>0</v>
      </c>
      <c r="H1165" s="185"/>
      <c r="I1165" s="188"/>
      <c r="J1165" s="30"/>
      <c r="K1165" s="30"/>
      <c r="L1165" s="188"/>
      <c r="M1165" s="198"/>
    </row>
    <row r="1166" spans="1:15" ht="23.25" customHeight="1">
      <c r="A1166" s="184"/>
      <c r="B1166" s="185"/>
      <c r="C1166" s="185"/>
      <c r="D1166" s="190"/>
      <c r="E1166" s="192"/>
      <c r="F1166" s="30"/>
      <c r="G1166" s="30">
        <f t="shared" si="26"/>
        <v>0</v>
      </c>
      <c r="H1166" s="185"/>
      <c r="I1166" s="188"/>
      <c r="J1166" s="30"/>
      <c r="K1166" s="30"/>
      <c r="L1166" s="188"/>
      <c r="M1166" s="198"/>
    </row>
    <row r="1167" spans="1:15" ht="23.25" customHeight="1">
      <c r="A1167" s="184"/>
      <c r="B1167" s="185" t="s">
        <v>254</v>
      </c>
      <c r="C1167" s="185" t="s">
        <v>214</v>
      </c>
      <c r="D1167" s="190"/>
      <c r="E1167" s="192"/>
      <c r="F1167" s="30"/>
      <c r="G1167" s="30">
        <f>SUM(G1149:G1166)</f>
        <v>156111</v>
      </c>
      <c r="H1167" s="185"/>
      <c r="I1167" s="188"/>
      <c r="J1167" s="30"/>
      <c r="K1167" s="30"/>
      <c r="L1167" s="188"/>
      <c r="M1167" s="198"/>
      <c r="O1167" s="2">
        <f>G1167</f>
        <v>156111</v>
      </c>
    </row>
    <row r="1168" spans="1:15" ht="23.25" customHeight="1">
      <c r="A1168" s="184"/>
      <c r="B1168" s="185"/>
      <c r="C1168" s="185"/>
      <c r="D1168" s="190"/>
      <c r="E1168" s="192"/>
      <c r="F1168" s="30"/>
      <c r="G1168" s="30"/>
      <c r="H1168" s="185"/>
      <c r="I1168" s="188"/>
      <c r="J1168" s="30"/>
      <c r="K1168" s="30"/>
      <c r="L1168" s="188"/>
      <c r="M1168" s="198"/>
    </row>
    <row r="1169" spans="1:13" ht="23.25" customHeight="1">
      <c r="A1169" s="184">
        <v>25</v>
      </c>
      <c r="B1169" s="185" t="s">
        <v>282</v>
      </c>
      <c r="C1169" s="185"/>
      <c r="D1169" s="190"/>
      <c r="E1169" s="192"/>
      <c r="F1169" s="30" t="s">
        <v>256</v>
      </c>
      <c r="G1169" s="30"/>
      <c r="H1169" s="185" t="s">
        <v>256</v>
      </c>
      <c r="I1169" s="188"/>
      <c r="J1169" s="30"/>
      <c r="K1169" s="30"/>
      <c r="L1169" s="188"/>
      <c r="M1169" s="198"/>
    </row>
    <row r="1170" spans="1:13" ht="23.25" customHeight="1">
      <c r="A1170" s="184"/>
      <c r="B1170" s="185"/>
      <c r="C1170" s="185"/>
      <c r="D1170" s="190"/>
      <c r="E1170" s="192"/>
      <c r="F1170" s="30" t="s">
        <v>256</v>
      </c>
      <c r="G1170" s="30"/>
      <c r="H1170" s="185" t="s">
        <v>256</v>
      </c>
      <c r="I1170" s="188"/>
      <c r="J1170" s="30"/>
      <c r="K1170" s="30"/>
      <c r="L1170" s="188"/>
      <c r="M1170" s="198"/>
    </row>
    <row r="1171" spans="1:13" ht="23.25" customHeight="1">
      <c r="A1171" s="184" t="s">
        <v>1158</v>
      </c>
      <c r="B1171" s="185" t="s">
        <v>282</v>
      </c>
      <c r="C1171" s="185" t="s">
        <v>1416</v>
      </c>
      <c r="D1171" s="190" t="s">
        <v>362</v>
      </c>
      <c r="E1171" s="192">
        <v>2.1</v>
      </c>
      <c r="F1171" s="30">
        <v>2030</v>
      </c>
      <c r="G1171" s="30">
        <f t="shared" ref="G1171:G1186" si="27">ROUND(E1171*F1171,0)</f>
        <v>4263</v>
      </c>
      <c r="H1171" s="185" t="s">
        <v>1417</v>
      </c>
      <c r="I1171" s="188"/>
      <c r="J1171" s="30"/>
      <c r="K1171" s="30"/>
      <c r="L1171" s="188"/>
      <c r="M1171" s="198"/>
    </row>
    <row r="1172" spans="1:13" ht="23.25" customHeight="1">
      <c r="A1172" s="184" t="s">
        <v>1158</v>
      </c>
      <c r="B1172" s="185" t="s">
        <v>282</v>
      </c>
      <c r="C1172" s="185" t="s">
        <v>1418</v>
      </c>
      <c r="D1172" s="190" t="s">
        <v>362</v>
      </c>
      <c r="E1172" s="192">
        <v>12.9</v>
      </c>
      <c r="F1172" s="30">
        <v>2030</v>
      </c>
      <c r="G1172" s="30">
        <f t="shared" si="27"/>
        <v>26187</v>
      </c>
      <c r="H1172" s="185" t="s">
        <v>1417</v>
      </c>
      <c r="I1172" s="188"/>
      <c r="J1172" s="30"/>
      <c r="K1172" s="30"/>
      <c r="L1172" s="188"/>
      <c r="M1172" s="198"/>
    </row>
    <row r="1173" spans="1:13" ht="23.25" customHeight="1">
      <c r="A1173" s="184" t="s">
        <v>1158</v>
      </c>
      <c r="B1173" s="185" t="s">
        <v>282</v>
      </c>
      <c r="C1173" s="185" t="s">
        <v>1419</v>
      </c>
      <c r="D1173" s="190" t="s">
        <v>362</v>
      </c>
      <c r="E1173" s="192">
        <v>11.8</v>
      </c>
      <c r="F1173" s="30">
        <v>2030</v>
      </c>
      <c r="G1173" s="30">
        <f t="shared" si="27"/>
        <v>23954</v>
      </c>
      <c r="H1173" s="185" t="s">
        <v>1417</v>
      </c>
      <c r="I1173" s="188"/>
      <c r="J1173" s="30"/>
      <c r="K1173" s="30"/>
      <c r="L1173" s="188"/>
      <c r="M1173" s="198"/>
    </row>
    <row r="1174" spans="1:13" ht="23.25" customHeight="1">
      <c r="A1174" s="184" t="s">
        <v>1158</v>
      </c>
      <c r="B1174" s="185" t="s">
        <v>282</v>
      </c>
      <c r="C1174" s="185" t="s">
        <v>1420</v>
      </c>
      <c r="D1174" s="190" t="s">
        <v>362</v>
      </c>
      <c r="E1174" s="192">
        <v>36.299999999999997</v>
      </c>
      <c r="F1174" s="30">
        <v>2030</v>
      </c>
      <c r="G1174" s="30">
        <f t="shared" si="27"/>
        <v>73689</v>
      </c>
      <c r="H1174" s="185" t="s">
        <v>1417</v>
      </c>
      <c r="I1174" s="188"/>
      <c r="J1174" s="30"/>
      <c r="K1174" s="30"/>
      <c r="L1174" s="188"/>
      <c r="M1174" s="198"/>
    </row>
    <row r="1175" spans="1:13" ht="23.25" customHeight="1">
      <c r="A1175" s="184" t="s">
        <v>1158</v>
      </c>
      <c r="B1175" s="185" t="s">
        <v>282</v>
      </c>
      <c r="C1175" s="185" t="s">
        <v>1421</v>
      </c>
      <c r="D1175" s="190" t="s">
        <v>362</v>
      </c>
      <c r="E1175" s="192">
        <v>4.5</v>
      </c>
      <c r="F1175" s="30">
        <v>530</v>
      </c>
      <c r="G1175" s="30">
        <f>ROUND(E1175*F1175,0)</f>
        <v>2385</v>
      </c>
      <c r="H1175" s="185" t="s">
        <v>1422</v>
      </c>
      <c r="I1175" s="188"/>
      <c r="J1175" s="30"/>
      <c r="K1175" s="30"/>
      <c r="L1175" s="188"/>
      <c r="M1175" s="198"/>
    </row>
    <row r="1176" spans="1:13" ht="23.25" customHeight="1">
      <c r="A1176" s="184" t="s">
        <v>1158</v>
      </c>
      <c r="B1176" s="185" t="s">
        <v>282</v>
      </c>
      <c r="C1176" s="185" t="s">
        <v>1423</v>
      </c>
      <c r="D1176" s="190" t="s">
        <v>362</v>
      </c>
      <c r="E1176" s="192">
        <v>0.5</v>
      </c>
      <c r="F1176" s="30">
        <v>2790</v>
      </c>
      <c r="G1176" s="30">
        <f>ROUND(E1176*F1176,0)</f>
        <v>1395</v>
      </c>
      <c r="H1176" s="185" t="s">
        <v>1424</v>
      </c>
      <c r="I1176" s="188"/>
      <c r="J1176" s="30"/>
      <c r="K1176" s="30"/>
      <c r="L1176" s="188"/>
      <c r="M1176" s="198"/>
    </row>
    <row r="1177" spans="1:13" ht="23.25" customHeight="1">
      <c r="A1177" s="184"/>
      <c r="B1177" s="185" t="s">
        <v>1425</v>
      </c>
      <c r="C1177" s="185" t="s">
        <v>1426</v>
      </c>
      <c r="D1177" s="190" t="s">
        <v>362</v>
      </c>
      <c r="E1177" s="192">
        <v>545</v>
      </c>
      <c r="F1177" s="30">
        <v>6570</v>
      </c>
      <c r="G1177" s="30">
        <f t="shared" si="27"/>
        <v>3580650</v>
      </c>
      <c r="H1177" s="185" t="s">
        <v>1427</v>
      </c>
      <c r="I1177" s="188"/>
      <c r="J1177" s="30"/>
      <c r="K1177" s="30"/>
      <c r="L1177" s="188"/>
      <c r="M1177" s="198"/>
    </row>
    <row r="1178" spans="1:13" ht="23.25" customHeight="1">
      <c r="A1178" s="184"/>
      <c r="B1178" s="185"/>
      <c r="C1178" s="185"/>
      <c r="D1178" s="190"/>
      <c r="E1178" s="192"/>
      <c r="F1178" s="30"/>
      <c r="G1178" s="30">
        <f t="shared" si="27"/>
        <v>0</v>
      </c>
      <c r="H1178" s="185" t="s">
        <v>256</v>
      </c>
      <c r="I1178" s="188"/>
      <c r="J1178" s="30"/>
      <c r="K1178" s="30"/>
      <c r="L1178" s="188"/>
      <c r="M1178" s="198"/>
    </row>
    <row r="1179" spans="1:13" ht="23.25" customHeight="1">
      <c r="A1179" s="184"/>
      <c r="B1179" s="185"/>
      <c r="C1179" s="185"/>
      <c r="D1179" s="190"/>
      <c r="E1179" s="192"/>
      <c r="F1179" s="30"/>
      <c r="G1179" s="30">
        <f t="shared" si="27"/>
        <v>0</v>
      </c>
      <c r="H1179" s="185" t="s">
        <v>256</v>
      </c>
      <c r="I1179" s="188"/>
      <c r="J1179" s="30"/>
      <c r="K1179" s="30"/>
      <c r="L1179" s="188"/>
      <c r="M1179" s="198"/>
    </row>
    <row r="1180" spans="1:13" ht="23.25" customHeight="1">
      <c r="A1180" s="184"/>
      <c r="B1180" s="185"/>
      <c r="C1180" s="185"/>
      <c r="D1180" s="190"/>
      <c r="E1180" s="192"/>
      <c r="F1180" s="30"/>
      <c r="G1180" s="30">
        <f t="shared" si="27"/>
        <v>0</v>
      </c>
      <c r="H1180" s="185" t="s">
        <v>256</v>
      </c>
      <c r="I1180" s="188"/>
      <c r="J1180" s="30"/>
      <c r="K1180" s="30"/>
      <c r="L1180" s="188"/>
      <c r="M1180" s="198"/>
    </row>
    <row r="1181" spans="1:13" ht="23.25" customHeight="1">
      <c r="A1181" s="184"/>
      <c r="B1181" s="185"/>
      <c r="C1181" s="185"/>
      <c r="D1181" s="190"/>
      <c r="E1181" s="192"/>
      <c r="F1181" s="30"/>
      <c r="G1181" s="30">
        <f t="shared" si="27"/>
        <v>0</v>
      </c>
      <c r="H1181" s="185" t="s">
        <v>256</v>
      </c>
      <c r="I1181" s="188"/>
      <c r="J1181" s="30"/>
      <c r="K1181" s="30"/>
      <c r="L1181" s="188"/>
      <c r="M1181" s="198"/>
    </row>
    <row r="1182" spans="1:13" ht="23.25" customHeight="1">
      <c r="A1182" s="184"/>
      <c r="B1182" s="185"/>
      <c r="C1182" s="185"/>
      <c r="D1182" s="190"/>
      <c r="E1182" s="192"/>
      <c r="F1182" s="30"/>
      <c r="G1182" s="30">
        <f t="shared" si="27"/>
        <v>0</v>
      </c>
      <c r="H1182" s="185" t="s">
        <v>256</v>
      </c>
      <c r="I1182" s="188"/>
      <c r="J1182" s="30"/>
      <c r="K1182" s="30"/>
      <c r="L1182" s="188"/>
      <c r="M1182" s="198"/>
    </row>
    <row r="1183" spans="1:13" ht="23.25" customHeight="1">
      <c r="A1183" s="184"/>
      <c r="B1183" s="185"/>
      <c r="C1183" s="185"/>
      <c r="D1183" s="190"/>
      <c r="E1183" s="192"/>
      <c r="F1183" s="30"/>
      <c r="G1183" s="30">
        <f t="shared" si="27"/>
        <v>0</v>
      </c>
      <c r="H1183" s="185" t="s">
        <v>256</v>
      </c>
      <c r="I1183" s="188"/>
      <c r="J1183" s="30"/>
      <c r="K1183" s="30"/>
      <c r="L1183" s="188"/>
      <c r="M1183" s="198"/>
    </row>
    <row r="1184" spans="1:13" ht="23.25" customHeight="1">
      <c r="A1184" s="184"/>
      <c r="B1184" s="185"/>
      <c r="C1184" s="185"/>
      <c r="D1184" s="190"/>
      <c r="E1184" s="192"/>
      <c r="F1184" s="30"/>
      <c r="G1184" s="30">
        <f t="shared" si="27"/>
        <v>0</v>
      </c>
      <c r="H1184" s="185" t="s">
        <v>256</v>
      </c>
      <c r="I1184" s="188"/>
      <c r="J1184" s="30"/>
      <c r="K1184" s="30"/>
      <c r="L1184" s="188"/>
      <c r="M1184" s="198"/>
    </row>
    <row r="1185" spans="1:15" ht="23.25" customHeight="1">
      <c r="A1185" s="184"/>
      <c r="B1185" s="185"/>
      <c r="C1185" s="185"/>
      <c r="D1185" s="190"/>
      <c r="E1185" s="192"/>
      <c r="F1185" s="30"/>
      <c r="G1185" s="30">
        <f t="shared" si="27"/>
        <v>0</v>
      </c>
      <c r="H1185" s="185" t="s">
        <v>256</v>
      </c>
      <c r="I1185" s="188"/>
      <c r="J1185" s="30"/>
      <c r="K1185" s="30"/>
      <c r="L1185" s="188"/>
      <c r="M1185" s="198"/>
    </row>
    <row r="1186" spans="1:15" ht="23.25" customHeight="1">
      <c r="A1186" s="184"/>
      <c r="B1186" s="185"/>
      <c r="C1186" s="185"/>
      <c r="D1186" s="190"/>
      <c r="E1186" s="192"/>
      <c r="F1186" s="30"/>
      <c r="G1186" s="30">
        <f t="shared" si="27"/>
        <v>0</v>
      </c>
      <c r="H1186" s="185" t="s">
        <v>256</v>
      </c>
      <c r="I1186" s="188"/>
      <c r="J1186" s="30"/>
      <c r="K1186" s="30"/>
      <c r="L1186" s="188"/>
      <c r="M1186" s="198"/>
    </row>
    <row r="1187" spans="1:15" ht="23.25" customHeight="1">
      <c r="A1187" s="184"/>
      <c r="B1187" s="185" t="s">
        <v>254</v>
      </c>
      <c r="C1187" s="185"/>
      <c r="D1187" s="190"/>
      <c r="E1187" s="192"/>
      <c r="F1187" s="30"/>
      <c r="G1187" s="30">
        <f>SUM(G1171:G1186)</f>
        <v>3712523</v>
      </c>
      <c r="H1187" s="185" t="s">
        <v>256</v>
      </c>
      <c r="I1187" s="188"/>
      <c r="J1187" s="30"/>
      <c r="K1187" s="30"/>
      <c r="L1187" s="188"/>
      <c r="M1187" s="198"/>
      <c r="O1187" s="2">
        <f>G1187</f>
        <v>3712523</v>
      </c>
    </row>
    <row r="1188" spans="1:15" ht="23.25" customHeight="1">
      <c r="A1188" s="184"/>
      <c r="B1188" s="185"/>
      <c r="C1188" s="185" t="s">
        <v>258</v>
      </c>
      <c r="D1188" s="190"/>
      <c r="E1188" s="292"/>
      <c r="F1188" s="30"/>
      <c r="G1188" s="30">
        <f>G1187-G1189</f>
        <v>3580650</v>
      </c>
      <c r="H1188" s="185" t="s">
        <v>256</v>
      </c>
      <c r="I1188" s="188"/>
      <c r="J1188" s="30"/>
      <c r="K1188" s="30"/>
      <c r="L1188" s="188"/>
      <c r="M1188" s="198"/>
    </row>
    <row r="1189" spans="1:15" ht="23.25" customHeight="1">
      <c r="A1189" s="184"/>
      <c r="B1189" s="185"/>
      <c r="C1189" s="185" t="s">
        <v>214</v>
      </c>
      <c r="D1189" s="190"/>
      <c r="E1189" s="292"/>
      <c r="F1189" s="30"/>
      <c r="G1189" s="30">
        <f>SUM(G1171:G1176)</f>
        <v>131873</v>
      </c>
      <c r="H1189" s="185" t="s">
        <v>256</v>
      </c>
      <c r="I1189" s="188"/>
      <c r="J1189" s="30"/>
      <c r="K1189" s="30"/>
      <c r="L1189" s="188"/>
      <c r="M1189" s="198"/>
    </row>
    <row r="1190" spans="1:15" ht="23.25" customHeight="1">
      <c r="A1190" s="184"/>
      <c r="B1190" s="185"/>
      <c r="C1190" s="185"/>
      <c r="D1190" s="190"/>
      <c r="E1190" s="192"/>
      <c r="F1190" s="30"/>
      <c r="G1190" s="30"/>
      <c r="H1190" s="185" t="s">
        <v>256</v>
      </c>
      <c r="I1190" s="188"/>
      <c r="J1190" s="30"/>
      <c r="K1190" s="30"/>
      <c r="L1190" s="188"/>
      <c r="M1190" s="198"/>
    </row>
    <row r="1191" spans="1:15" ht="23.25" customHeight="1">
      <c r="A1191" s="184">
        <v>26</v>
      </c>
      <c r="B1191" s="185" t="s">
        <v>283</v>
      </c>
      <c r="C1191" s="185"/>
      <c r="D1191" s="190"/>
      <c r="E1191" s="192"/>
      <c r="F1191" s="30" t="s">
        <v>256</v>
      </c>
      <c r="G1191" s="30"/>
      <c r="H1191" s="185" t="s">
        <v>256</v>
      </c>
      <c r="I1191" s="188"/>
      <c r="J1191" s="30"/>
      <c r="K1191" s="30"/>
      <c r="L1191" s="188"/>
      <c r="M1191" s="198"/>
    </row>
    <row r="1192" spans="1:15" ht="23.25" customHeight="1">
      <c r="A1192" s="184"/>
      <c r="B1192" s="185"/>
      <c r="C1192" s="185"/>
      <c r="D1192" s="190"/>
      <c r="E1192" s="192"/>
      <c r="F1192" s="30" t="s">
        <v>256</v>
      </c>
      <c r="G1192" s="30"/>
      <c r="H1192" s="185" t="s">
        <v>256</v>
      </c>
      <c r="I1192" s="188"/>
      <c r="J1192" s="30"/>
      <c r="K1192" s="30"/>
      <c r="L1192" s="188"/>
      <c r="M1192" s="198"/>
    </row>
    <row r="1193" spans="1:15" ht="23.25" customHeight="1">
      <c r="A1193" s="184"/>
      <c r="B1193" s="185" t="s">
        <v>283</v>
      </c>
      <c r="C1193" s="185" t="s">
        <v>1428</v>
      </c>
      <c r="D1193" s="190" t="s">
        <v>408</v>
      </c>
      <c r="E1193" s="192">
        <v>5</v>
      </c>
      <c r="F1193" s="30">
        <v>1000</v>
      </c>
      <c r="G1193" s="30">
        <f t="shared" ref="G1193:G1210" si="28">ROUND(E1193*F1193,0)</f>
        <v>5000</v>
      </c>
      <c r="H1193" s="185" t="s">
        <v>1429</v>
      </c>
      <c r="I1193" s="188"/>
      <c r="J1193" s="30"/>
      <c r="K1193" s="30"/>
      <c r="L1193" s="188"/>
      <c r="M1193" s="198"/>
    </row>
    <row r="1194" spans="1:15" ht="23.25" customHeight="1">
      <c r="A1194" s="184"/>
      <c r="B1194" s="185" t="s">
        <v>283</v>
      </c>
      <c r="C1194" s="185" t="s">
        <v>1430</v>
      </c>
      <c r="D1194" s="190" t="s">
        <v>408</v>
      </c>
      <c r="E1194" s="192">
        <v>29.7</v>
      </c>
      <c r="F1194" s="30">
        <v>500</v>
      </c>
      <c r="G1194" s="30">
        <f t="shared" si="28"/>
        <v>14850</v>
      </c>
      <c r="H1194" s="185" t="s">
        <v>1429</v>
      </c>
      <c r="I1194" s="188"/>
      <c r="J1194" s="30"/>
      <c r="K1194" s="30"/>
      <c r="L1194" s="188"/>
      <c r="M1194" s="198"/>
    </row>
    <row r="1195" spans="1:15" ht="23.25" customHeight="1">
      <c r="A1195" s="184"/>
      <c r="B1195" s="185" t="s">
        <v>283</v>
      </c>
      <c r="C1195" s="185" t="s">
        <v>1431</v>
      </c>
      <c r="D1195" s="190" t="s">
        <v>408</v>
      </c>
      <c r="E1195" s="192">
        <v>2.2999999999999998</v>
      </c>
      <c r="F1195" s="30">
        <v>1200</v>
      </c>
      <c r="G1195" s="30">
        <f t="shared" si="28"/>
        <v>2760</v>
      </c>
      <c r="H1195" s="185" t="s">
        <v>1429</v>
      </c>
      <c r="I1195" s="188"/>
      <c r="J1195" s="30"/>
      <c r="K1195" s="30"/>
      <c r="L1195" s="188"/>
      <c r="M1195" s="198"/>
    </row>
    <row r="1196" spans="1:15" ht="23.25" customHeight="1">
      <c r="A1196" s="184"/>
      <c r="B1196" s="185" t="s">
        <v>283</v>
      </c>
      <c r="C1196" s="185" t="s">
        <v>1432</v>
      </c>
      <c r="D1196" s="190" t="s">
        <v>408</v>
      </c>
      <c r="E1196" s="192">
        <v>87</v>
      </c>
      <c r="F1196" s="30">
        <v>500</v>
      </c>
      <c r="G1196" s="30">
        <f t="shared" si="28"/>
        <v>43500</v>
      </c>
      <c r="H1196" s="185" t="s">
        <v>1429</v>
      </c>
      <c r="I1196" s="188"/>
      <c r="J1196" s="30"/>
      <c r="K1196" s="30"/>
      <c r="L1196" s="188"/>
      <c r="M1196" s="198"/>
    </row>
    <row r="1197" spans="1:15" ht="23.25" customHeight="1">
      <c r="A1197" s="184"/>
      <c r="B1197" s="185" t="s">
        <v>283</v>
      </c>
      <c r="C1197" s="185" t="s">
        <v>1433</v>
      </c>
      <c r="D1197" s="190" t="s">
        <v>408</v>
      </c>
      <c r="E1197" s="192">
        <v>2.2999999999999998</v>
      </c>
      <c r="F1197" s="30">
        <v>17000</v>
      </c>
      <c r="G1197" s="30">
        <f t="shared" ref="G1197:G1202" si="29">ROUND(E1197*F1197,0)</f>
        <v>39100</v>
      </c>
      <c r="H1197" s="185" t="s">
        <v>1429</v>
      </c>
      <c r="I1197" s="188"/>
      <c r="J1197" s="30"/>
      <c r="K1197" s="30"/>
      <c r="L1197" s="188"/>
      <c r="M1197" s="198"/>
    </row>
    <row r="1198" spans="1:15" ht="23.25" customHeight="1">
      <c r="A1198" s="184"/>
      <c r="B1198" s="185" t="s">
        <v>283</v>
      </c>
      <c r="C1198" s="185" t="s">
        <v>1434</v>
      </c>
      <c r="D1198" s="190" t="s">
        <v>408</v>
      </c>
      <c r="E1198" s="192">
        <v>0.2</v>
      </c>
      <c r="F1198" s="30">
        <v>40000</v>
      </c>
      <c r="G1198" s="30">
        <f t="shared" si="29"/>
        <v>8000</v>
      </c>
      <c r="H1198" s="185" t="s">
        <v>1429</v>
      </c>
      <c r="I1198" s="188"/>
      <c r="J1198" s="30"/>
      <c r="K1198" s="30"/>
      <c r="L1198" s="188"/>
      <c r="M1198" s="198"/>
    </row>
    <row r="1199" spans="1:15" ht="23.25" customHeight="1">
      <c r="A1199" s="184"/>
      <c r="B1199" s="185" t="s">
        <v>283</v>
      </c>
      <c r="C1199" s="185" t="s">
        <v>1435</v>
      </c>
      <c r="D1199" s="190" t="s">
        <v>408</v>
      </c>
      <c r="E1199" s="192">
        <v>890</v>
      </c>
      <c r="F1199" s="30">
        <v>9000</v>
      </c>
      <c r="G1199" s="30">
        <f t="shared" si="29"/>
        <v>8010000</v>
      </c>
      <c r="H1199" s="185" t="s">
        <v>1429</v>
      </c>
      <c r="I1199" s="188"/>
      <c r="J1199" s="30"/>
      <c r="K1199" s="30"/>
      <c r="L1199" s="188"/>
      <c r="M1199" s="198"/>
    </row>
    <row r="1200" spans="1:15" ht="23.25" customHeight="1">
      <c r="A1200" s="184"/>
      <c r="B1200" s="185" t="s">
        <v>1436</v>
      </c>
      <c r="C1200" s="185" t="s">
        <v>418</v>
      </c>
      <c r="D1200" s="190" t="s">
        <v>408</v>
      </c>
      <c r="E1200" s="192">
        <v>-0.02</v>
      </c>
      <c r="F1200" s="30">
        <v>43500</v>
      </c>
      <c r="G1200" s="30">
        <f t="shared" si="29"/>
        <v>-870</v>
      </c>
      <c r="H1200" s="185" t="s">
        <v>419</v>
      </c>
      <c r="I1200" s="188"/>
      <c r="J1200" s="30"/>
      <c r="K1200" s="30"/>
      <c r="L1200" s="188"/>
      <c r="M1200" s="198"/>
    </row>
    <row r="1201" spans="1:15" ht="23.25" customHeight="1">
      <c r="A1201" s="184"/>
      <c r="B1201" s="185" t="s">
        <v>1436</v>
      </c>
      <c r="C1201" s="185" t="s">
        <v>1437</v>
      </c>
      <c r="D1201" s="190" t="s">
        <v>408</v>
      </c>
      <c r="E1201" s="192">
        <v>-0.01</v>
      </c>
      <c r="F1201" s="30">
        <v>120000</v>
      </c>
      <c r="G1201" s="30">
        <f t="shared" si="29"/>
        <v>-1200</v>
      </c>
      <c r="H1201" s="185" t="s">
        <v>1438</v>
      </c>
      <c r="I1201" s="188"/>
      <c r="J1201" s="30"/>
      <c r="K1201" s="30"/>
      <c r="L1201" s="188"/>
      <c r="M1201" s="198"/>
    </row>
    <row r="1202" spans="1:15" ht="23.25" customHeight="1">
      <c r="A1202" s="184"/>
      <c r="B1202" s="185" t="s">
        <v>1436</v>
      </c>
      <c r="C1202" s="185" t="s">
        <v>1439</v>
      </c>
      <c r="D1202" s="190" t="s">
        <v>408</v>
      </c>
      <c r="E1202" s="192">
        <v>-0.4</v>
      </c>
      <c r="F1202" s="30">
        <v>33000</v>
      </c>
      <c r="G1202" s="30">
        <f t="shared" si="29"/>
        <v>-13200</v>
      </c>
      <c r="H1202" s="185" t="s">
        <v>419</v>
      </c>
      <c r="I1202" s="188"/>
      <c r="J1202" s="30"/>
      <c r="K1202" s="30"/>
      <c r="L1202" s="188"/>
      <c r="M1202" s="198"/>
    </row>
    <row r="1203" spans="1:15" ht="23.25" customHeight="1">
      <c r="A1203" s="184"/>
      <c r="B1203" s="185"/>
      <c r="C1203" s="185"/>
      <c r="D1203" s="190"/>
      <c r="E1203" s="192"/>
      <c r="F1203" s="30"/>
      <c r="G1203" s="30">
        <f t="shared" ref="G1203" si="30">ROUND(E1203*F1203,0)</f>
        <v>0</v>
      </c>
      <c r="H1203" s="185"/>
      <c r="I1203" s="188"/>
      <c r="J1203" s="30"/>
      <c r="K1203" s="30"/>
      <c r="L1203" s="188"/>
      <c r="M1203" s="198"/>
    </row>
    <row r="1204" spans="1:15" ht="23.25" customHeight="1">
      <c r="A1204" s="184"/>
      <c r="B1204" s="185"/>
      <c r="C1204" s="185"/>
      <c r="D1204" s="190"/>
      <c r="E1204" s="192"/>
      <c r="F1204" s="30"/>
      <c r="G1204" s="30">
        <f t="shared" si="28"/>
        <v>0</v>
      </c>
      <c r="H1204" s="185" t="s">
        <v>256</v>
      </c>
      <c r="I1204" s="188"/>
      <c r="J1204" s="30"/>
      <c r="K1204" s="30"/>
      <c r="L1204" s="188"/>
      <c r="M1204" s="198"/>
    </row>
    <row r="1205" spans="1:15" ht="23.25" customHeight="1">
      <c r="A1205" s="184"/>
      <c r="B1205" s="185"/>
      <c r="C1205" s="185"/>
      <c r="D1205" s="190"/>
      <c r="E1205" s="192"/>
      <c r="F1205" s="30"/>
      <c r="G1205" s="30">
        <f t="shared" si="28"/>
        <v>0</v>
      </c>
      <c r="H1205" s="185" t="s">
        <v>256</v>
      </c>
      <c r="I1205" s="188"/>
      <c r="J1205" s="30"/>
      <c r="K1205" s="30"/>
      <c r="L1205" s="188"/>
      <c r="M1205" s="198"/>
    </row>
    <row r="1206" spans="1:15" ht="23.25" customHeight="1">
      <c r="A1206" s="184"/>
      <c r="B1206" s="185"/>
      <c r="C1206" s="185"/>
      <c r="D1206" s="190"/>
      <c r="E1206" s="192"/>
      <c r="F1206" s="30"/>
      <c r="G1206" s="30">
        <f t="shared" si="28"/>
        <v>0</v>
      </c>
      <c r="H1206" s="185" t="s">
        <v>256</v>
      </c>
      <c r="I1206" s="188"/>
      <c r="J1206" s="30"/>
      <c r="K1206" s="30"/>
      <c r="L1206" s="188"/>
      <c r="M1206" s="198"/>
    </row>
    <row r="1207" spans="1:15" ht="23.25" customHeight="1">
      <c r="A1207" s="184"/>
      <c r="B1207" s="185"/>
      <c r="C1207" s="185"/>
      <c r="D1207" s="190"/>
      <c r="E1207" s="192"/>
      <c r="F1207" s="30"/>
      <c r="G1207" s="30">
        <f t="shared" si="28"/>
        <v>0</v>
      </c>
      <c r="H1207" s="185" t="s">
        <v>256</v>
      </c>
      <c r="I1207" s="188"/>
      <c r="J1207" s="30"/>
      <c r="K1207" s="30"/>
      <c r="L1207" s="188"/>
      <c r="M1207" s="198"/>
    </row>
    <row r="1208" spans="1:15" ht="23.25" customHeight="1">
      <c r="A1208" s="184"/>
      <c r="B1208" s="185"/>
      <c r="C1208" s="185"/>
      <c r="D1208" s="190"/>
      <c r="E1208" s="192"/>
      <c r="F1208" s="30"/>
      <c r="G1208" s="30">
        <f t="shared" si="28"/>
        <v>0</v>
      </c>
      <c r="H1208" s="185" t="s">
        <v>256</v>
      </c>
      <c r="I1208" s="188"/>
      <c r="J1208" s="30"/>
      <c r="K1208" s="30"/>
      <c r="L1208" s="188"/>
      <c r="M1208" s="198"/>
    </row>
    <row r="1209" spans="1:15" ht="23.25" customHeight="1">
      <c r="A1209" s="184"/>
      <c r="B1209" s="185"/>
      <c r="C1209" s="185"/>
      <c r="D1209" s="190"/>
      <c r="E1209" s="192"/>
      <c r="F1209" s="30"/>
      <c r="G1209" s="30">
        <f t="shared" si="28"/>
        <v>0</v>
      </c>
      <c r="H1209" s="185"/>
      <c r="I1209" s="188"/>
      <c r="J1209" s="30"/>
      <c r="K1209" s="30"/>
      <c r="L1209" s="188"/>
      <c r="M1209" s="198"/>
    </row>
    <row r="1210" spans="1:15" ht="23.25" customHeight="1">
      <c r="A1210" s="184"/>
      <c r="B1210" s="185"/>
      <c r="C1210" s="185"/>
      <c r="D1210" s="190"/>
      <c r="E1210" s="192"/>
      <c r="F1210" s="30"/>
      <c r="G1210" s="30">
        <f t="shared" si="28"/>
        <v>0</v>
      </c>
      <c r="H1210" s="185" t="s">
        <v>256</v>
      </c>
      <c r="I1210" s="188"/>
      <c r="J1210" s="30"/>
      <c r="K1210" s="30"/>
      <c r="L1210" s="188"/>
      <c r="M1210" s="198"/>
    </row>
    <row r="1211" spans="1:15" ht="23.25" customHeight="1">
      <c r="A1211" s="184"/>
      <c r="B1211" s="185" t="s">
        <v>254</v>
      </c>
      <c r="C1211" s="185"/>
      <c r="D1211" s="190"/>
      <c r="E1211" s="192"/>
      <c r="F1211" s="30"/>
      <c r="G1211" s="30">
        <f>SUM(G1193:G1210)</f>
        <v>8107940</v>
      </c>
      <c r="H1211" s="185" t="s">
        <v>256</v>
      </c>
      <c r="I1211" s="188"/>
      <c r="J1211" s="30"/>
      <c r="K1211" s="30"/>
      <c r="L1211" s="188"/>
      <c r="M1211" s="198"/>
      <c r="O1211" s="2">
        <f>G1211</f>
        <v>8107940</v>
      </c>
    </row>
    <row r="1212" spans="1:15" ht="23.25" customHeight="1">
      <c r="A1212" s="184"/>
      <c r="B1212" s="185"/>
      <c r="C1212" s="185"/>
      <c r="D1212" s="190"/>
      <c r="E1212" s="192"/>
      <c r="F1212" s="30"/>
      <c r="G1212" s="30"/>
      <c r="H1212" s="185" t="s">
        <v>256</v>
      </c>
      <c r="I1212" s="188"/>
      <c r="J1212" s="30"/>
      <c r="K1212" s="30"/>
      <c r="L1212" s="188"/>
      <c r="M1212" s="198"/>
    </row>
    <row r="1213" spans="1:15" ht="23.25" customHeight="1">
      <c r="A1213" s="184">
        <v>27</v>
      </c>
      <c r="B1213" s="185" t="s">
        <v>1440</v>
      </c>
      <c r="C1213" s="185"/>
      <c r="D1213" s="190"/>
      <c r="E1213" s="192"/>
      <c r="F1213" s="30" t="s">
        <v>256</v>
      </c>
      <c r="G1213" s="30"/>
      <c r="H1213" s="185" t="s">
        <v>256</v>
      </c>
      <c r="I1213" s="188"/>
      <c r="J1213" s="30"/>
      <c r="K1213" s="30"/>
      <c r="L1213" s="188"/>
      <c r="M1213" s="198"/>
    </row>
    <row r="1214" spans="1:15" ht="23.25" customHeight="1">
      <c r="A1214" s="184"/>
      <c r="B1214" s="185"/>
      <c r="C1214" s="185"/>
      <c r="D1214" s="190"/>
      <c r="E1214" s="192"/>
      <c r="F1214" s="30" t="s">
        <v>256</v>
      </c>
      <c r="G1214" s="30"/>
      <c r="H1214" s="185" t="s">
        <v>256</v>
      </c>
      <c r="I1214" s="188"/>
      <c r="J1214" s="30"/>
      <c r="K1214" s="30"/>
      <c r="L1214" s="188"/>
      <c r="M1214" s="198"/>
    </row>
    <row r="1215" spans="1:15" ht="23.25" customHeight="1">
      <c r="A1215" s="184"/>
      <c r="B1215" s="185" t="s">
        <v>1441</v>
      </c>
      <c r="C1215" s="185" t="s">
        <v>1442</v>
      </c>
      <c r="D1215" s="190" t="s">
        <v>408</v>
      </c>
      <c r="E1215" s="192">
        <v>0.1</v>
      </c>
      <c r="F1215" s="30">
        <v>1000</v>
      </c>
      <c r="G1215" s="30">
        <f>ROUND(E1215*F1215,0)</f>
        <v>100</v>
      </c>
      <c r="H1215" s="185"/>
      <c r="I1215" s="188"/>
      <c r="J1215" s="30"/>
      <c r="K1215" s="30"/>
      <c r="L1215" s="188"/>
      <c r="M1215" s="198"/>
    </row>
    <row r="1216" spans="1:15" ht="23.25" customHeight="1">
      <c r="A1216" s="184"/>
      <c r="B1216" s="185"/>
      <c r="C1216" s="185"/>
      <c r="D1216" s="190"/>
      <c r="E1216" s="192"/>
      <c r="F1216" s="30"/>
      <c r="G1216" s="30"/>
      <c r="H1216" s="185"/>
      <c r="I1216" s="188"/>
      <c r="J1216" s="30"/>
      <c r="K1216" s="30"/>
      <c r="L1216" s="188"/>
      <c r="M1216" s="198"/>
    </row>
    <row r="1217" spans="1:13" ht="23.25" customHeight="1">
      <c r="A1217" s="184"/>
      <c r="B1217" s="185"/>
      <c r="C1217" s="185"/>
      <c r="D1217" s="190"/>
      <c r="E1217" s="192"/>
      <c r="F1217" s="30"/>
      <c r="G1217" s="30"/>
      <c r="H1217" s="185"/>
      <c r="I1217" s="188"/>
      <c r="J1217" s="30"/>
      <c r="K1217" s="30"/>
      <c r="L1217" s="188"/>
      <c r="M1217" s="198"/>
    </row>
    <row r="1218" spans="1:13" ht="23.25" customHeight="1">
      <c r="A1218" s="184"/>
      <c r="B1218" s="185"/>
      <c r="C1218" s="185"/>
      <c r="D1218" s="190"/>
      <c r="E1218" s="192"/>
      <c r="F1218" s="30"/>
      <c r="G1218" s="30"/>
      <c r="H1218" s="185"/>
      <c r="I1218" s="188"/>
      <c r="J1218" s="30"/>
      <c r="K1218" s="30"/>
      <c r="L1218" s="188"/>
      <c r="M1218" s="198"/>
    </row>
    <row r="1219" spans="1:13" ht="23.25" customHeight="1">
      <c r="A1219" s="184"/>
      <c r="B1219" s="185"/>
      <c r="C1219" s="185"/>
      <c r="D1219" s="190"/>
      <c r="E1219" s="192"/>
      <c r="F1219" s="30"/>
      <c r="G1219" s="30"/>
      <c r="H1219" s="185"/>
      <c r="I1219" s="188"/>
      <c r="J1219" s="30"/>
      <c r="K1219" s="30"/>
      <c r="L1219" s="188"/>
      <c r="M1219" s="198"/>
    </row>
    <row r="1220" spans="1:13" ht="23.25" customHeight="1">
      <c r="A1220" s="184"/>
      <c r="B1220" s="185"/>
      <c r="C1220" s="185"/>
      <c r="D1220" s="190"/>
      <c r="E1220" s="192"/>
      <c r="F1220" s="30"/>
      <c r="G1220" s="30"/>
      <c r="H1220" s="185"/>
      <c r="I1220" s="188"/>
      <c r="J1220" s="30"/>
      <c r="K1220" s="30"/>
      <c r="L1220" s="188"/>
      <c r="M1220" s="198"/>
    </row>
    <row r="1221" spans="1:13" ht="23.25" customHeight="1">
      <c r="A1221" s="184"/>
      <c r="B1221" s="185"/>
      <c r="C1221" s="185"/>
      <c r="D1221" s="190"/>
      <c r="E1221" s="192"/>
      <c r="F1221" s="30"/>
      <c r="G1221" s="30"/>
      <c r="H1221" s="185"/>
      <c r="I1221" s="188"/>
      <c r="J1221" s="30"/>
      <c r="K1221" s="30"/>
      <c r="L1221" s="188"/>
      <c r="M1221" s="198"/>
    </row>
    <row r="1222" spans="1:13" ht="23.25" customHeight="1">
      <c r="A1222" s="184"/>
      <c r="B1222" s="185"/>
      <c r="C1222" s="185"/>
      <c r="D1222" s="190"/>
      <c r="E1222" s="192"/>
      <c r="F1222" s="30"/>
      <c r="G1222" s="30"/>
      <c r="H1222" s="185"/>
      <c r="I1222" s="188"/>
      <c r="J1222" s="30"/>
      <c r="K1222" s="30"/>
      <c r="L1222" s="188"/>
      <c r="M1222" s="198"/>
    </row>
    <row r="1223" spans="1:13" ht="23.25" customHeight="1">
      <c r="A1223" s="184"/>
      <c r="B1223" s="185"/>
      <c r="C1223" s="185"/>
      <c r="D1223" s="190"/>
      <c r="E1223" s="192"/>
      <c r="F1223" s="30"/>
      <c r="G1223" s="30"/>
      <c r="H1223" s="185"/>
      <c r="I1223" s="188"/>
      <c r="J1223" s="30"/>
      <c r="K1223" s="30"/>
      <c r="L1223" s="188"/>
      <c r="M1223" s="198"/>
    </row>
    <row r="1224" spans="1:13" ht="23.25" customHeight="1">
      <c r="A1224" s="184"/>
      <c r="B1224" s="185"/>
      <c r="C1224" s="185"/>
      <c r="D1224" s="190"/>
      <c r="E1224" s="192"/>
      <c r="F1224" s="30"/>
      <c r="G1224" s="30"/>
      <c r="H1224" s="185"/>
      <c r="I1224" s="188"/>
      <c r="J1224" s="30"/>
      <c r="K1224" s="30"/>
      <c r="L1224" s="188"/>
      <c r="M1224" s="198"/>
    </row>
    <row r="1225" spans="1:13" ht="23.25" customHeight="1">
      <c r="A1225" s="184"/>
      <c r="B1225" s="185"/>
      <c r="C1225" s="185"/>
      <c r="D1225" s="190"/>
      <c r="E1225" s="192"/>
      <c r="F1225" s="30"/>
      <c r="G1225" s="30">
        <f t="shared" ref="G1225:G1232" si="31">ROUND(E1225*F1225,0)</f>
        <v>0</v>
      </c>
      <c r="H1225" s="185" t="s">
        <v>256</v>
      </c>
      <c r="I1225" s="188"/>
      <c r="J1225" s="30"/>
      <c r="K1225" s="30"/>
      <c r="L1225" s="188"/>
      <c r="M1225" s="198"/>
    </row>
    <row r="1226" spans="1:13" ht="23.25" customHeight="1">
      <c r="A1226" s="184"/>
      <c r="B1226" s="185"/>
      <c r="C1226" s="185"/>
      <c r="D1226" s="190"/>
      <c r="E1226" s="192"/>
      <c r="F1226" s="30"/>
      <c r="G1226" s="30">
        <f t="shared" si="31"/>
        <v>0</v>
      </c>
      <c r="H1226" s="185" t="s">
        <v>256</v>
      </c>
      <c r="I1226" s="188"/>
      <c r="J1226" s="30"/>
      <c r="K1226" s="30"/>
      <c r="L1226" s="188"/>
      <c r="M1226" s="198"/>
    </row>
    <row r="1227" spans="1:13" ht="23.25" customHeight="1">
      <c r="A1227" s="184"/>
      <c r="B1227" s="185"/>
      <c r="C1227" s="185"/>
      <c r="D1227" s="190"/>
      <c r="E1227" s="192"/>
      <c r="F1227" s="30"/>
      <c r="G1227" s="30">
        <f t="shared" si="31"/>
        <v>0</v>
      </c>
      <c r="H1227" s="185" t="s">
        <v>256</v>
      </c>
      <c r="I1227" s="188"/>
      <c r="J1227" s="30"/>
      <c r="K1227" s="30"/>
      <c r="L1227" s="188"/>
      <c r="M1227" s="198"/>
    </row>
    <row r="1228" spans="1:13" ht="23.25" customHeight="1">
      <c r="A1228" s="184"/>
      <c r="B1228" s="185"/>
      <c r="C1228" s="185"/>
      <c r="D1228" s="190"/>
      <c r="E1228" s="192"/>
      <c r="F1228" s="30"/>
      <c r="G1228" s="30">
        <f t="shared" si="31"/>
        <v>0</v>
      </c>
      <c r="H1228" s="185" t="s">
        <v>256</v>
      </c>
      <c r="I1228" s="188"/>
      <c r="J1228" s="30"/>
      <c r="K1228" s="30"/>
      <c r="L1228" s="188"/>
      <c r="M1228" s="198"/>
    </row>
    <row r="1229" spans="1:13" ht="23.25" customHeight="1">
      <c r="A1229" s="184"/>
      <c r="B1229" s="185"/>
      <c r="C1229" s="185"/>
      <c r="D1229" s="190"/>
      <c r="E1229" s="192"/>
      <c r="F1229" s="30"/>
      <c r="G1229" s="30">
        <f t="shared" si="31"/>
        <v>0</v>
      </c>
      <c r="H1229" s="185" t="s">
        <v>256</v>
      </c>
      <c r="I1229" s="188"/>
      <c r="J1229" s="30"/>
      <c r="K1229" s="30"/>
      <c r="L1229" s="188"/>
      <c r="M1229" s="198"/>
    </row>
    <row r="1230" spans="1:13" ht="23.25" customHeight="1">
      <c r="A1230" s="184"/>
      <c r="B1230" s="185"/>
      <c r="C1230" s="185"/>
      <c r="D1230" s="190"/>
      <c r="E1230" s="192"/>
      <c r="F1230" s="30"/>
      <c r="G1230" s="30">
        <f t="shared" si="31"/>
        <v>0</v>
      </c>
      <c r="H1230" s="185" t="s">
        <v>256</v>
      </c>
      <c r="I1230" s="188"/>
      <c r="J1230" s="30"/>
      <c r="K1230" s="30"/>
      <c r="L1230" s="188"/>
      <c r="M1230" s="198"/>
    </row>
    <row r="1231" spans="1:13" ht="23.25" customHeight="1">
      <c r="A1231" s="184"/>
      <c r="B1231" s="185"/>
      <c r="C1231" s="185"/>
      <c r="D1231" s="190"/>
      <c r="E1231" s="192"/>
      <c r="F1231" s="30"/>
      <c r="G1231" s="30">
        <f t="shared" si="31"/>
        <v>0</v>
      </c>
      <c r="H1231" s="185"/>
      <c r="I1231" s="188"/>
      <c r="J1231" s="30"/>
      <c r="K1231" s="30"/>
      <c r="L1231" s="188"/>
      <c r="M1231" s="198"/>
    </row>
    <row r="1232" spans="1:13" ht="23.25" customHeight="1">
      <c r="A1232" s="184"/>
      <c r="B1232" s="185"/>
      <c r="C1232" s="185"/>
      <c r="D1232" s="190"/>
      <c r="E1232" s="192"/>
      <c r="F1232" s="30"/>
      <c r="G1232" s="30">
        <f t="shared" si="31"/>
        <v>0</v>
      </c>
      <c r="H1232" s="185" t="s">
        <v>256</v>
      </c>
      <c r="I1232" s="188"/>
      <c r="J1232" s="30"/>
      <c r="K1232" s="30"/>
      <c r="L1232" s="188"/>
      <c r="M1232" s="198"/>
    </row>
    <row r="1233" spans="1:15" ht="23.25" customHeight="1">
      <c r="A1233" s="184"/>
      <c r="B1233" s="185" t="s">
        <v>254</v>
      </c>
      <c r="C1233" s="185"/>
      <c r="D1233" s="190"/>
      <c r="E1233" s="192"/>
      <c r="F1233" s="30"/>
      <c r="G1233" s="30">
        <f>SUM(G1215:G1232)</f>
        <v>100</v>
      </c>
      <c r="H1233" s="185" t="s">
        <v>256</v>
      </c>
      <c r="I1233" s="188"/>
      <c r="J1233" s="30"/>
      <c r="K1233" s="30"/>
      <c r="L1233" s="188"/>
      <c r="M1233" s="198"/>
      <c r="O1233" s="2">
        <f>G1233</f>
        <v>100</v>
      </c>
    </row>
    <row r="1234" spans="1:15" ht="23.25" customHeight="1">
      <c r="A1234" s="184"/>
      <c r="B1234" s="185"/>
      <c r="C1234" s="185"/>
      <c r="D1234" s="190"/>
      <c r="E1234" s="192"/>
      <c r="F1234" s="30"/>
      <c r="G1234" s="30"/>
      <c r="H1234" s="185" t="s">
        <v>256</v>
      </c>
      <c r="I1234" s="188"/>
      <c r="J1234" s="30"/>
      <c r="K1234" s="30"/>
      <c r="L1234" s="188"/>
      <c r="M1234" s="198"/>
    </row>
  </sheetData>
  <mergeCells count="7">
    <mergeCell ref="M1:M2"/>
    <mergeCell ref="A1:A2"/>
    <mergeCell ref="B1:B2"/>
    <mergeCell ref="C1:C2"/>
    <mergeCell ref="D1:D2"/>
    <mergeCell ref="E1:H1"/>
    <mergeCell ref="I1:L1"/>
  </mergeCells>
  <phoneticPr fontId="4"/>
  <printOptions gridLines="1"/>
  <pageMargins left="0.39370078740157483" right="0.39370078740157483" top="0.98425196850393704" bottom="0.39370078740157483" header="0.51181102362204722" footer="0.11811023622047245"/>
  <pageSetup paperSize="9" scale="95" orientation="landscape" blackAndWhite="1" r:id="rId1"/>
  <headerFooter alignWithMargins="0">
    <oddFooter>&amp;R&amp;"ＭＳ ゴシック,標準"&amp;9建築-No.&amp;P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F1FB-5389-4161-B290-6BC173234DD9}">
  <sheetPr>
    <tabColor theme="8" tint="0.39997558519241921"/>
    <pageSetUpPr fitToPage="1"/>
  </sheetPr>
  <dimension ref="A1:S2196"/>
  <sheetViews>
    <sheetView workbookViewId="0">
      <selection sqref="A1:A2"/>
    </sheetView>
  </sheetViews>
  <sheetFormatPr defaultColWidth="9" defaultRowHeight="21" customHeight="1"/>
  <cols>
    <col min="1" max="1" width="3.625" style="188" customWidth="1"/>
    <col min="2" max="2" width="21.75" style="217" customWidth="1"/>
    <col min="3" max="3" width="18.125" style="217" customWidth="1"/>
    <col min="4" max="4" width="14.625" style="218" customWidth="1"/>
    <col min="5" max="5" width="5" style="186" customWidth="1"/>
    <col min="6" max="6" width="6.625" style="4" customWidth="1"/>
    <col min="7" max="7" width="10" style="4" customWidth="1"/>
    <col min="8" max="8" width="13.25" style="4" customWidth="1"/>
    <col min="9" max="9" width="7.375" style="176" bestFit="1" customWidth="1"/>
    <col min="10" max="10" width="6.625" style="188" customWidth="1"/>
    <col min="11" max="11" width="10" style="4" customWidth="1"/>
    <col min="12" max="12" width="13.375" style="4" customWidth="1"/>
    <col min="13" max="13" width="7.375" style="4" customWidth="1"/>
    <col min="14" max="14" width="9.375" style="4" customWidth="1"/>
    <col min="15" max="15" width="10.25" style="4" bestFit="1" customWidth="1"/>
    <col min="16" max="16" width="10.375" style="188" bestFit="1" customWidth="1"/>
    <col min="17" max="17" width="9.25" style="188" bestFit="1" customWidth="1"/>
    <col min="18" max="18" width="9.375" style="188" bestFit="1" customWidth="1"/>
    <col min="19" max="16384" width="9" style="188"/>
  </cols>
  <sheetData>
    <row r="1" spans="1:18" ht="21" customHeight="1">
      <c r="A1" s="705"/>
      <c r="B1" s="714" t="s">
        <v>1443</v>
      </c>
      <c r="C1" s="703" t="s">
        <v>1444</v>
      </c>
      <c r="D1" s="703"/>
      <c r="E1" s="176" t="s">
        <v>1445</v>
      </c>
      <c r="F1" s="705" t="s">
        <v>1446</v>
      </c>
      <c r="G1" s="705"/>
      <c r="H1" s="705"/>
      <c r="I1" s="705"/>
      <c r="J1" s="265" t="s">
        <v>1447</v>
      </c>
      <c r="K1" s="265"/>
      <c r="L1" s="265"/>
      <c r="M1" s="265"/>
      <c r="N1" s="265" t="s">
        <v>1448</v>
      </c>
    </row>
    <row r="2" spans="1:18" ht="21" customHeight="1">
      <c r="A2" s="705"/>
      <c r="B2" s="714"/>
      <c r="C2" s="703"/>
      <c r="D2" s="703"/>
      <c r="E2" s="176" t="s">
        <v>1449</v>
      </c>
      <c r="F2" s="176" t="s">
        <v>1450</v>
      </c>
      <c r="G2" s="388" t="s">
        <v>9</v>
      </c>
      <c r="H2" s="176" t="s">
        <v>1451</v>
      </c>
      <c r="I2" s="388" t="s">
        <v>1452</v>
      </c>
      <c r="J2" s="176" t="s">
        <v>1450</v>
      </c>
      <c r="K2" s="388" t="s">
        <v>9</v>
      </c>
      <c r="L2" s="176" t="s">
        <v>1451</v>
      </c>
      <c r="M2" s="388" t="s">
        <v>1452</v>
      </c>
      <c r="N2" s="388" t="s">
        <v>1453</v>
      </c>
    </row>
    <row r="3" spans="1:18" ht="21" customHeight="1">
      <c r="A3" s="176"/>
      <c r="B3" s="208" t="s">
        <v>1454</v>
      </c>
      <c r="C3" s="209"/>
      <c r="D3" s="210"/>
      <c r="E3" s="176"/>
      <c r="F3" s="211"/>
      <c r="G3" s="211"/>
      <c r="H3" s="211"/>
      <c r="J3" s="211"/>
      <c r="K3" s="211"/>
      <c r="L3" s="211"/>
      <c r="M3" s="211"/>
      <c r="N3" s="211"/>
    </row>
    <row r="4" spans="1:18" ht="21" customHeight="1">
      <c r="A4" s="212"/>
      <c r="B4" s="213"/>
      <c r="C4" s="209"/>
      <c r="D4" s="213"/>
      <c r="E4" s="176"/>
      <c r="F4" s="211"/>
      <c r="G4" s="211"/>
      <c r="H4" s="211"/>
      <c r="J4" s="211"/>
      <c r="K4" s="211"/>
      <c r="L4" s="211"/>
      <c r="M4" s="211"/>
    </row>
    <row r="5" spans="1:18" ht="21" customHeight="1">
      <c r="A5" s="214" t="s">
        <v>1455</v>
      </c>
      <c r="B5" s="215" t="s">
        <v>1456</v>
      </c>
      <c r="C5" s="213"/>
      <c r="D5" s="216"/>
      <c r="E5" s="176" t="s">
        <v>212</v>
      </c>
      <c r="F5" s="211">
        <v>1</v>
      </c>
      <c r="G5" s="211"/>
      <c r="H5" s="211">
        <f>H47</f>
        <v>141811450</v>
      </c>
      <c r="J5" s="211"/>
      <c r="K5" s="211"/>
      <c r="L5" s="211"/>
      <c r="M5" s="211"/>
      <c r="P5" s="194"/>
    </row>
    <row r="6" spans="1:18" ht="21" customHeight="1">
      <c r="A6" s="214" t="s">
        <v>1457</v>
      </c>
      <c r="B6" s="217" t="s">
        <v>1458</v>
      </c>
      <c r="E6" s="186" t="s">
        <v>212</v>
      </c>
      <c r="F6" s="4">
        <v>1</v>
      </c>
      <c r="G6" s="211"/>
      <c r="H6" s="211">
        <f>H875</f>
        <v>19259800</v>
      </c>
      <c r="J6" s="211"/>
      <c r="K6" s="211"/>
      <c r="L6" s="211"/>
      <c r="M6" s="211"/>
      <c r="P6" s="194"/>
    </row>
    <row r="7" spans="1:18" ht="21" customHeight="1">
      <c r="A7" s="176" t="s">
        <v>1459</v>
      </c>
      <c r="B7" s="209" t="s">
        <v>1460</v>
      </c>
      <c r="C7" s="213"/>
      <c r="D7" s="213"/>
      <c r="E7" s="186" t="s">
        <v>212</v>
      </c>
      <c r="F7" s="4">
        <v>1</v>
      </c>
      <c r="G7" s="211"/>
      <c r="H7" s="211">
        <f>H1059</f>
        <v>545210</v>
      </c>
      <c r="J7" s="211"/>
      <c r="K7" s="211"/>
      <c r="L7" s="211"/>
      <c r="M7" s="211"/>
    </row>
    <row r="8" spans="1:18" ht="21" customHeight="1">
      <c r="A8" s="176" t="s">
        <v>1461</v>
      </c>
      <c r="B8" s="217" t="s">
        <v>1462</v>
      </c>
      <c r="E8" s="186" t="s">
        <v>212</v>
      </c>
      <c r="F8" s="4">
        <v>1</v>
      </c>
      <c r="G8" s="211"/>
      <c r="H8" s="211">
        <f>H1082</f>
        <v>32200</v>
      </c>
      <c r="J8" s="211"/>
      <c r="K8" s="211"/>
      <c r="L8" s="211"/>
      <c r="M8" s="211"/>
    </row>
    <row r="9" spans="1:18" ht="21" customHeight="1">
      <c r="A9" s="176"/>
      <c r="B9" s="219"/>
      <c r="C9" s="213"/>
      <c r="D9" s="213"/>
      <c r="G9" s="211"/>
      <c r="H9" s="211"/>
      <c r="J9" s="211"/>
      <c r="K9" s="211"/>
      <c r="L9" s="211"/>
      <c r="M9" s="211"/>
    </row>
    <row r="10" spans="1:18" ht="21" customHeight="1">
      <c r="A10" s="176"/>
      <c r="B10" s="213"/>
      <c r="C10" s="213"/>
      <c r="D10" s="213"/>
      <c r="G10" s="211"/>
      <c r="H10" s="211"/>
      <c r="J10" s="211"/>
      <c r="K10" s="211"/>
      <c r="L10" s="220"/>
      <c r="M10" s="220"/>
    </row>
    <row r="11" spans="1:18" ht="21" customHeight="1">
      <c r="A11" s="176"/>
      <c r="B11" s="209"/>
      <c r="C11" s="213"/>
      <c r="D11" s="213"/>
      <c r="E11" s="176"/>
      <c r="F11" s="211"/>
      <c r="G11" s="211"/>
      <c r="H11" s="211"/>
      <c r="J11" s="211"/>
      <c r="K11" s="211"/>
      <c r="L11" s="211"/>
      <c r="M11" s="211"/>
    </row>
    <row r="12" spans="1:18" ht="21" customHeight="1">
      <c r="A12" s="176"/>
      <c r="B12" s="219"/>
      <c r="G12" s="211"/>
      <c r="H12" s="211"/>
      <c r="J12" s="211"/>
      <c r="K12" s="211"/>
      <c r="L12" s="211"/>
      <c r="M12" s="211"/>
    </row>
    <row r="13" spans="1:18" ht="21" customHeight="1">
      <c r="A13" s="176"/>
      <c r="B13" s="209"/>
      <c r="C13" s="213"/>
      <c r="D13" s="213"/>
      <c r="E13" s="176"/>
      <c r="F13" s="211"/>
      <c r="G13" s="211"/>
      <c r="H13" s="211"/>
      <c r="J13" s="211"/>
      <c r="K13" s="211"/>
      <c r="L13" s="211"/>
      <c r="M13" s="211"/>
    </row>
    <row r="14" spans="1:18" ht="21" customHeight="1">
      <c r="A14" s="176"/>
      <c r="B14" s="209"/>
      <c r="C14" s="213"/>
      <c r="D14" s="213"/>
      <c r="E14" s="176"/>
      <c r="F14" s="211"/>
      <c r="G14" s="211"/>
      <c r="H14" s="211"/>
      <c r="J14" s="211"/>
      <c r="K14" s="211"/>
      <c r="L14" s="211"/>
      <c r="M14" s="211"/>
    </row>
    <row r="15" spans="1:18" ht="21" customHeight="1">
      <c r="A15" s="176"/>
      <c r="B15" s="209"/>
      <c r="C15" s="213"/>
      <c r="D15" s="213"/>
      <c r="E15" s="176"/>
      <c r="F15" s="211"/>
      <c r="G15" s="211"/>
      <c r="H15" s="211"/>
      <c r="J15" s="211"/>
      <c r="K15" s="211"/>
      <c r="L15" s="211"/>
      <c r="M15" s="211"/>
    </row>
    <row r="16" spans="1:18" ht="21" customHeight="1">
      <c r="A16" s="176"/>
      <c r="B16" s="219"/>
      <c r="C16" s="213"/>
      <c r="D16" s="213"/>
      <c r="G16" s="211"/>
      <c r="H16" s="211"/>
      <c r="J16" s="211"/>
      <c r="K16" s="211"/>
      <c r="L16" s="211"/>
      <c r="M16" s="211"/>
      <c r="R16" s="4"/>
    </row>
    <row r="17" spans="1:19" ht="21" customHeight="1">
      <c r="A17" s="176"/>
      <c r="B17" s="219"/>
      <c r="G17" s="211"/>
      <c r="H17" s="211"/>
      <c r="J17" s="211"/>
      <c r="K17" s="211"/>
      <c r="L17" s="211"/>
      <c r="M17" s="211"/>
      <c r="R17" s="4"/>
    </row>
    <row r="18" spans="1:19" ht="21" customHeight="1">
      <c r="A18" s="176"/>
      <c r="B18" s="219"/>
      <c r="C18" s="213"/>
      <c r="D18" s="213"/>
      <c r="G18" s="211"/>
      <c r="H18" s="211"/>
      <c r="J18" s="211"/>
      <c r="K18" s="211"/>
      <c r="L18" s="211"/>
      <c r="M18" s="211"/>
      <c r="P18" s="194"/>
    </row>
    <row r="19" spans="1:19" ht="21" customHeight="1">
      <c r="A19" s="176"/>
      <c r="B19" s="209"/>
      <c r="C19" s="213"/>
      <c r="D19" s="213"/>
      <c r="E19" s="176" t="s">
        <v>256</v>
      </c>
      <c r="F19" s="211" t="s">
        <v>256</v>
      </c>
      <c r="G19" s="211"/>
      <c r="H19" s="211"/>
      <c r="J19" s="211"/>
      <c r="K19" s="211"/>
      <c r="L19" s="211"/>
      <c r="M19" s="211"/>
      <c r="P19" s="221"/>
    </row>
    <row r="20" spans="1:19" ht="21" customHeight="1">
      <c r="A20" s="176"/>
      <c r="B20" s="209"/>
      <c r="C20" s="213"/>
      <c r="D20" s="213"/>
      <c r="E20" s="176"/>
      <c r="F20" s="211"/>
      <c r="G20" s="211"/>
      <c r="H20" s="211"/>
      <c r="J20" s="211"/>
      <c r="K20" s="211"/>
      <c r="L20" s="211"/>
      <c r="M20" s="211"/>
      <c r="P20" s="221"/>
    </row>
    <row r="21" spans="1:19" ht="21" customHeight="1">
      <c r="A21" s="388"/>
      <c r="B21" s="209"/>
      <c r="C21" s="213"/>
      <c r="D21" s="213"/>
      <c r="E21" s="176"/>
      <c r="F21" s="211"/>
      <c r="G21" s="211"/>
      <c r="H21" s="211"/>
      <c r="J21" s="211"/>
      <c r="K21" s="211"/>
      <c r="L21" s="211"/>
      <c r="M21" s="211"/>
      <c r="P21" s="4"/>
      <c r="Q21" s="4"/>
      <c r="R21" s="4"/>
      <c r="S21" s="194"/>
    </row>
    <row r="22" spans="1:19" ht="21" customHeight="1">
      <c r="A22" s="176"/>
      <c r="B22" s="209"/>
      <c r="C22" s="213"/>
      <c r="D22" s="213"/>
      <c r="E22" s="176"/>
      <c r="F22" s="211"/>
      <c r="G22" s="211"/>
      <c r="H22" s="211"/>
      <c r="J22" s="211"/>
      <c r="K22" s="211"/>
      <c r="L22" s="211"/>
      <c r="M22" s="211"/>
      <c r="P22" s="4"/>
      <c r="Q22" s="194"/>
    </row>
    <row r="23" spans="1:19" ht="21" customHeight="1">
      <c r="A23" s="176"/>
      <c r="B23" s="209"/>
      <c r="C23" s="213"/>
      <c r="D23" s="213"/>
      <c r="E23" s="176"/>
      <c r="F23" s="211"/>
      <c r="G23" s="211"/>
      <c r="H23" s="211"/>
      <c r="J23" s="211"/>
      <c r="K23" s="211"/>
      <c r="L23" s="211"/>
      <c r="M23" s="211"/>
    </row>
    <row r="24" spans="1:19" ht="21" customHeight="1">
      <c r="A24" s="176"/>
      <c r="B24" s="209" t="s">
        <v>254</v>
      </c>
      <c r="C24" s="213"/>
      <c r="D24" s="213"/>
      <c r="E24" s="176"/>
      <c r="F24" s="211"/>
      <c r="G24" s="211"/>
      <c r="H24" s="211">
        <f>SUM(H5:H23)</f>
        <v>161648660</v>
      </c>
      <c r="J24" s="211"/>
      <c r="K24" s="211"/>
      <c r="L24" s="211"/>
      <c r="M24" s="211"/>
      <c r="P24" s="194"/>
      <c r="Q24" s="194"/>
      <c r="R24" s="194"/>
    </row>
    <row r="25" spans="1:19" ht="21" customHeight="1">
      <c r="A25" s="176"/>
      <c r="B25" s="209"/>
      <c r="C25" s="213"/>
      <c r="D25" s="213"/>
      <c r="E25" s="176"/>
      <c r="F25" s="211"/>
      <c r="G25" s="211"/>
      <c r="H25" s="211"/>
      <c r="J25" s="211"/>
      <c r="K25" s="211"/>
      <c r="L25" s="211"/>
      <c r="M25" s="211"/>
    </row>
    <row r="26" spans="1:19" ht="21" customHeight="1">
      <c r="A26" s="214" t="s">
        <v>1455</v>
      </c>
      <c r="B26" s="215" t="s">
        <v>1463</v>
      </c>
      <c r="C26" s="215"/>
      <c r="D26" s="222"/>
      <c r="E26" s="223"/>
      <c r="F26" s="211"/>
      <c r="G26" s="211"/>
      <c r="H26" s="211"/>
    </row>
    <row r="27" spans="1:19" ht="21" customHeight="1">
      <c r="A27" s="224"/>
      <c r="B27" s="225"/>
      <c r="C27" s="215"/>
      <c r="D27" s="222"/>
      <c r="E27" s="223"/>
      <c r="F27" s="211"/>
      <c r="G27" s="211"/>
      <c r="H27" s="211"/>
    </row>
    <row r="28" spans="1:19" ht="21" customHeight="1">
      <c r="A28" s="224" t="s">
        <v>1464</v>
      </c>
      <c r="B28" s="225" t="s">
        <v>1465</v>
      </c>
      <c r="C28" s="215"/>
      <c r="D28" s="222"/>
      <c r="E28" s="223" t="s">
        <v>1466</v>
      </c>
      <c r="F28" s="211">
        <v>1</v>
      </c>
      <c r="G28" s="211"/>
      <c r="H28" s="211">
        <f>H70</f>
        <v>59450290</v>
      </c>
      <c r="P28" s="194"/>
    </row>
    <row r="29" spans="1:19" ht="21" customHeight="1">
      <c r="A29" s="224" t="s">
        <v>1467</v>
      </c>
      <c r="B29" s="188" t="s">
        <v>1468</v>
      </c>
      <c r="C29" s="188"/>
      <c r="D29" s="188"/>
      <c r="E29" s="226" t="s">
        <v>1466</v>
      </c>
      <c r="F29" s="211">
        <v>1</v>
      </c>
      <c r="G29" s="211"/>
      <c r="H29" s="247">
        <f>H346</f>
        <v>3742170</v>
      </c>
      <c r="K29" s="188"/>
      <c r="L29" s="188"/>
      <c r="M29" s="188"/>
      <c r="N29" s="188"/>
      <c r="P29" s="194"/>
    </row>
    <row r="30" spans="1:19" s="4" customFormat="1" ht="21" customHeight="1">
      <c r="A30" s="224" t="s">
        <v>1469</v>
      </c>
      <c r="B30" s="227" t="s">
        <v>1470</v>
      </c>
      <c r="C30" s="215"/>
      <c r="D30" s="222"/>
      <c r="E30" s="226" t="s">
        <v>1466</v>
      </c>
      <c r="F30" s="211">
        <v>1</v>
      </c>
      <c r="G30" s="211"/>
      <c r="H30" s="247">
        <f>H484</f>
        <v>1008890</v>
      </c>
      <c r="I30" s="176"/>
      <c r="J30" s="188"/>
      <c r="P30" s="188"/>
      <c r="Q30" s="188"/>
      <c r="R30" s="188"/>
      <c r="S30" s="188"/>
    </row>
    <row r="31" spans="1:19" s="4" customFormat="1" ht="21" customHeight="1">
      <c r="A31" s="224" t="s">
        <v>1471</v>
      </c>
      <c r="B31" s="227" t="s">
        <v>1472</v>
      </c>
      <c r="C31" s="222"/>
      <c r="D31" s="222"/>
      <c r="E31" s="226" t="s">
        <v>1466</v>
      </c>
      <c r="F31" s="211">
        <v>1</v>
      </c>
      <c r="G31" s="211"/>
      <c r="H31" s="247">
        <f>H530</f>
        <v>53580150</v>
      </c>
      <c r="I31" s="176"/>
      <c r="J31" s="188"/>
      <c r="P31" s="194"/>
      <c r="Q31" s="188"/>
      <c r="R31" s="188"/>
      <c r="S31" s="188"/>
    </row>
    <row r="32" spans="1:19" ht="21" customHeight="1">
      <c r="A32" s="224" t="s">
        <v>1473</v>
      </c>
      <c r="B32" s="227" t="s">
        <v>1474</v>
      </c>
      <c r="C32" s="222"/>
      <c r="D32" s="222"/>
      <c r="E32" s="226" t="s">
        <v>1466</v>
      </c>
      <c r="F32" s="211">
        <v>1</v>
      </c>
      <c r="G32" s="211"/>
      <c r="H32" s="247">
        <f>H553</f>
        <v>1232140</v>
      </c>
      <c r="K32" s="188"/>
      <c r="L32" s="188"/>
      <c r="M32" s="188"/>
      <c r="N32" s="188"/>
      <c r="P32" s="194"/>
    </row>
    <row r="33" spans="1:19" ht="21" customHeight="1">
      <c r="A33" s="224" t="s">
        <v>1475</v>
      </c>
      <c r="B33" s="227" t="s">
        <v>1476</v>
      </c>
      <c r="C33" s="215"/>
      <c r="D33" s="222"/>
      <c r="E33" s="226" t="s">
        <v>1466</v>
      </c>
      <c r="F33" s="211">
        <v>1</v>
      </c>
      <c r="G33" s="211"/>
      <c r="H33" s="247">
        <f>H576</f>
        <v>3076910</v>
      </c>
      <c r="P33" s="194"/>
    </row>
    <row r="34" spans="1:19" ht="21" customHeight="1">
      <c r="A34" s="224" t="s">
        <v>1477</v>
      </c>
      <c r="B34" s="227" t="s">
        <v>1478</v>
      </c>
      <c r="C34" s="222"/>
      <c r="D34" s="222"/>
      <c r="E34" s="226" t="s">
        <v>1466</v>
      </c>
      <c r="F34" s="211">
        <v>1</v>
      </c>
      <c r="G34" s="211"/>
      <c r="H34" s="247">
        <f>H599</f>
        <v>2246830</v>
      </c>
      <c r="P34" s="194"/>
    </row>
    <row r="35" spans="1:19" s="4" customFormat="1" ht="21" customHeight="1">
      <c r="A35" s="224" t="s">
        <v>1479</v>
      </c>
      <c r="B35" s="227" t="s">
        <v>1480</v>
      </c>
      <c r="C35" s="215"/>
      <c r="D35" s="222"/>
      <c r="E35" s="226" t="s">
        <v>1466</v>
      </c>
      <c r="F35" s="211">
        <v>1</v>
      </c>
      <c r="G35" s="211"/>
      <c r="H35" s="247">
        <f>H622</f>
        <v>1087900</v>
      </c>
      <c r="I35" s="176"/>
      <c r="J35" s="188"/>
      <c r="P35" s="188"/>
      <c r="Q35" s="188"/>
      <c r="R35" s="188"/>
      <c r="S35" s="188"/>
    </row>
    <row r="36" spans="1:19" s="4" customFormat="1" ht="21" customHeight="1">
      <c r="A36" s="224" t="s">
        <v>1481</v>
      </c>
      <c r="B36" s="225" t="s">
        <v>1482</v>
      </c>
      <c r="C36" s="215"/>
      <c r="D36" s="222"/>
      <c r="E36" s="226" t="s">
        <v>1466</v>
      </c>
      <c r="F36" s="211">
        <v>1</v>
      </c>
      <c r="G36" s="211"/>
      <c r="H36" s="247">
        <f>H691</f>
        <v>5111470</v>
      </c>
      <c r="I36" s="176"/>
      <c r="J36" s="188"/>
      <c r="P36" s="194"/>
      <c r="Q36" s="188"/>
      <c r="R36" s="188"/>
      <c r="S36" s="188"/>
    </row>
    <row r="37" spans="1:19" s="4" customFormat="1" ht="21" customHeight="1">
      <c r="A37" s="224" t="s">
        <v>1483</v>
      </c>
      <c r="B37" s="225" t="s">
        <v>1484</v>
      </c>
      <c r="C37" s="215"/>
      <c r="D37" s="222"/>
      <c r="E37" s="226" t="s">
        <v>1466</v>
      </c>
      <c r="F37" s="211">
        <v>1</v>
      </c>
      <c r="G37" s="211"/>
      <c r="H37" s="247">
        <f>H714</f>
        <v>441130</v>
      </c>
      <c r="I37" s="176"/>
      <c r="J37" s="188"/>
      <c r="P37" s="194"/>
      <c r="Q37" s="188"/>
      <c r="R37" s="188"/>
      <c r="S37" s="188"/>
    </row>
    <row r="38" spans="1:19" s="4" customFormat="1" ht="21" customHeight="1">
      <c r="A38" s="224" t="s">
        <v>1485</v>
      </c>
      <c r="B38" s="227" t="s">
        <v>1486</v>
      </c>
      <c r="C38" s="215"/>
      <c r="D38" s="222"/>
      <c r="E38" s="223" t="s">
        <v>1466</v>
      </c>
      <c r="F38" s="211">
        <v>1</v>
      </c>
      <c r="G38" s="211"/>
      <c r="H38" s="247">
        <f>H737</f>
        <v>1203830</v>
      </c>
      <c r="I38" s="176"/>
      <c r="J38" s="188"/>
      <c r="P38" s="194"/>
      <c r="Q38" s="188"/>
      <c r="R38" s="188"/>
      <c r="S38" s="188"/>
    </row>
    <row r="39" spans="1:19" s="4" customFormat="1" ht="21" customHeight="1">
      <c r="A39" s="224" t="s">
        <v>1487</v>
      </c>
      <c r="B39" s="227" t="s">
        <v>1488</v>
      </c>
      <c r="C39" s="215"/>
      <c r="D39" s="222"/>
      <c r="E39" s="223" t="s">
        <v>212</v>
      </c>
      <c r="F39" s="211">
        <v>1</v>
      </c>
      <c r="G39" s="211"/>
      <c r="H39" s="247">
        <f>H760</f>
        <v>2588840</v>
      </c>
      <c r="I39" s="176"/>
      <c r="J39" s="188"/>
      <c r="P39" s="194"/>
      <c r="Q39" s="188"/>
      <c r="R39" s="188"/>
      <c r="S39" s="188"/>
    </row>
    <row r="40" spans="1:19" s="4" customFormat="1" ht="21" customHeight="1">
      <c r="A40" s="224" t="s">
        <v>1489</v>
      </c>
      <c r="B40" s="227" t="s">
        <v>1490</v>
      </c>
      <c r="C40" s="215"/>
      <c r="D40" s="222"/>
      <c r="E40" s="223" t="s">
        <v>1466</v>
      </c>
      <c r="F40" s="211">
        <v>1</v>
      </c>
      <c r="G40" s="211"/>
      <c r="H40" s="247">
        <f>H783</f>
        <v>716550</v>
      </c>
      <c r="I40" s="176"/>
      <c r="J40" s="188"/>
      <c r="P40" s="194"/>
      <c r="Q40" s="188"/>
      <c r="R40" s="188"/>
      <c r="S40" s="188"/>
    </row>
    <row r="41" spans="1:19" s="4" customFormat="1" ht="21" customHeight="1">
      <c r="A41" s="224" t="s">
        <v>1491</v>
      </c>
      <c r="B41" s="227" t="s">
        <v>1492</v>
      </c>
      <c r="C41" s="215"/>
      <c r="D41" s="222"/>
      <c r="E41" s="223" t="s">
        <v>212</v>
      </c>
      <c r="F41" s="211">
        <v>1</v>
      </c>
      <c r="G41" s="211"/>
      <c r="H41" s="211">
        <f>H829</f>
        <v>6056050</v>
      </c>
      <c r="I41" s="176"/>
      <c r="J41" s="188"/>
      <c r="P41" s="194"/>
      <c r="Q41" s="188"/>
      <c r="R41" s="188"/>
      <c r="S41" s="188"/>
    </row>
    <row r="42" spans="1:19" s="4" customFormat="1" ht="21" customHeight="1">
      <c r="A42" s="224" t="s">
        <v>1493</v>
      </c>
      <c r="B42" s="217" t="s">
        <v>1494</v>
      </c>
      <c r="C42" s="217"/>
      <c r="D42" s="218"/>
      <c r="E42" s="186"/>
      <c r="G42" s="211"/>
      <c r="H42" s="211">
        <f>H852</f>
        <v>268300</v>
      </c>
      <c r="I42" s="176"/>
      <c r="J42" s="188"/>
      <c r="P42" s="188"/>
      <c r="Q42" s="188"/>
      <c r="R42" s="188"/>
      <c r="S42" s="188"/>
    </row>
    <row r="43" spans="1:19" s="4" customFormat="1" ht="21" customHeight="1">
      <c r="A43" s="176"/>
      <c r="B43" s="219"/>
      <c r="C43" s="213"/>
      <c r="D43" s="213"/>
      <c r="E43" s="228"/>
      <c r="F43" s="211"/>
      <c r="G43" s="211"/>
      <c r="H43" s="211"/>
      <c r="I43" s="176"/>
      <c r="J43" s="188"/>
      <c r="P43" s="188"/>
      <c r="Q43" s="188"/>
      <c r="R43" s="188"/>
      <c r="S43" s="188"/>
    </row>
    <row r="44" spans="1:19" s="4" customFormat="1" ht="21" customHeight="1">
      <c r="A44" s="176"/>
      <c r="B44" s="219"/>
      <c r="C44" s="213"/>
      <c r="D44" s="213"/>
      <c r="E44" s="228"/>
      <c r="F44" s="211"/>
      <c r="G44" s="211"/>
      <c r="H44" s="211"/>
      <c r="I44" s="176"/>
      <c r="J44" s="188"/>
      <c r="P44" s="188"/>
      <c r="Q44" s="188"/>
      <c r="R44" s="188"/>
      <c r="S44" s="188"/>
    </row>
    <row r="45" spans="1:19" s="4" customFormat="1" ht="21" customHeight="1">
      <c r="A45" s="229"/>
      <c r="B45" s="230"/>
      <c r="C45" s="219"/>
      <c r="D45" s="218"/>
      <c r="E45" s="228"/>
      <c r="G45" s="211"/>
      <c r="H45" s="211"/>
      <c r="I45" s="176"/>
      <c r="J45" s="188"/>
      <c r="K45" s="188"/>
      <c r="L45" s="188"/>
      <c r="M45" s="188"/>
      <c r="N45" s="188"/>
      <c r="P45" s="188"/>
      <c r="Q45" s="188"/>
      <c r="R45" s="188"/>
      <c r="S45" s="188"/>
    </row>
    <row r="46" spans="1:19" s="4" customFormat="1" ht="21" customHeight="1">
      <c r="A46" s="229"/>
      <c r="B46" s="230"/>
      <c r="C46" s="219"/>
      <c r="D46" s="218"/>
      <c r="E46" s="228"/>
      <c r="G46" s="211"/>
      <c r="H46" s="211"/>
      <c r="I46" s="176"/>
      <c r="J46" s="188"/>
      <c r="K46" s="188"/>
      <c r="L46" s="188"/>
      <c r="M46" s="188"/>
      <c r="N46" s="188"/>
      <c r="P46" s="188"/>
      <c r="Q46" s="188"/>
      <c r="R46" s="188"/>
      <c r="S46" s="188"/>
    </row>
    <row r="47" spans="1:19" s="4" customFormat="1" ht="21" customHeight="1">
      <c r="A47" s="229"/>
      <c r="B47" s="230" t="s">
        <v>254</v>
      </c>
      <c r="C47" s="219"/>
      <c r="D47" s="218"/>
      <c r="E47" s="228"/>
      <c r="G47" s="211"/>
      <c r="H47" s="211">
        <f>SUM(H28:H46)</f>
        <v>141811450</v>
      </c>
      <c r="I47" s="176"/>
      <c r="J47" s="188"/>
      <c r="K47" s="188"/>
      <c r="L47" s="188"/>
      <c r="M47" s="188"/>
      <c r="N47" s="188"/>
      <c r="P47" s="188"/>
      <c r="Q47" s="188"/>
      <c r="R47" s="188"/>
      <c r="S47" s="188"/>
    </row>
    <row r="48" spans="1:19" s="4" customFormat="1" ht="21" customHeight="1">
      <c r="A48" s="229"/>
      <c r="B48" s="230"/>
      <c r="C48" s="219"/>
      <c r="D48" s="218"/>
      <c r="E48" s="228"/>
      <c r="G48" s="211"/>
      <c r="H48" s="211"/>
      <c r="I48" s="176"/>
      <c r="J48" s="188"/>
      <c r="K48" s="188"/>
      <c r="L48" s="188"/>
      <c r="M48" s="188"/>
      <c r="N48" s="188"/>
      <c r="P48" s="188"/>
      <c r="Q48" s="188"/>
      <c r="R48" s="188"/>
      <c r="S48" s="188"/>
    </row>
    <row r="49" spans="1:19" ht="21" customHeight="1">
      <c r="A49" s="224" t="s">
        <v>1464</v>
      </c>
      <c r="B49" s="225" t="s">
        <v>1465</v>
      </c>
      <c r="C49" s="215"/>
      <c r="D49" s="222"/>
      <c r="E49" s="223"/>
      <c r="F49" s="211"/>
      <c r="G49" s="211"/>
      <c r="H49" s="211"/>
    </row>
    <row r="50" spans="1:19" ht="21" customHeight="1">
      <c r="A50" s="224"/>
      <c r="B50" s="225"/>
      <c r="C50" s="215"/>
      <c r="D50" s="222"/>
      <c r="E50" s="223"/>
      <c r="F50" s="211"/>
      <c r="G50" s="211"/>
      <c r="H50" s="211"/>
    </row>
    <row r="51" spans="1:19" ht="21" customHeight="1">
      <c r="A51" s="224" t="s">
        <v>1495</v>
      </c>
      <c r="B51" s="225" t="s">
        <v>1496</v>
      </c>
      <c r="C51" s="215"/>
      <c r="D51" s="222"/>
      <c r="E51" s="223" t="s">
        <v>1466</v>
      </c>
      <c r="F51" s="211">
        <v>1</v>
      </c>
      <c r="G51" s="211"/>
      <c r="H51" s="211">
        <f>H116</f>
        <v>983880</v>
      </c>
    </row>
    <row r="52" spans="1:19" ht="21" customHeight="1">
      <c r="A52" s="224" t="s">
        <v>1497</v>
      </c>
      <c r="B52" s="188" t="s">
        <v>1498</v>
      </c>
      <c r="C52" s="188"/>
      <c r="D52" s="188"/>
      <c r="E52" s="226" t="s">
        <v>1466</v>
      </c>
      <c r="F52" s="211">
        <v>1</v>
      </c>
      <c r="G52" s="211"/>
      <c r="H52" s="211">
        <f>H231</f>
        <v>44514150</v>
      </c>
      <c r="K52" s="188"/>
      <c r="L52" s="188"/>
      <c r="M52" s="188"/>
      <c r="N52" s="188"/>
    </row>
    <row r="53" spans="1:19" ht="21" customHeight="1">
      <c r="A53" s="224" t="s">
        <v>1499</v>
      </c>
      <c r="B53" s="227" t="s">
        <v>1500</v>
      </c>
      <c r="C53" s="222"/>
      <c r="D53" s="222"/>
      <c r="E53" s="226" t="s">
        <v>1466</v>
      </c>
      <c r="F53" s="211">
        <v>1</v>
      </c>
      <c r="G53" s="211"/>
      <c r="H53" s="211">
        <f>H254</f>
        <v>252800</v>
      </c>
      <c r="K53" s="188"/>
      <c r="L53" s="188"/>
      <c r="M53" s="188"/>
      <c r="N53" s="188"/>
    </row>
    <row r="54" spans="1:19" ht="21" customHeight="1">
      <c r="A54" s="224" t="s">
        <v>1501</v>
      </c>
      <c r="B54" s="227" t="s">
        <v>1502</v>
      </c>
      <c r="C54" s="222"/>
      <c r="D54" s="222"/>
      <c r="E54" s="226" t="s">
        <v>1466</v>
      </c>
      <c r="F54" s="211">
        <v>1</v>
      </c>
      <c r="G54" s="211"/>
      <c r="H54" s="211">
        <f>H300</f>
        <v>12224410</v>
      </c>
    </row>
    <row r="55" spans="1:19" s="4" customFormat="1" ht="21" customHeight="1">
      <c r="A55" s="224" t="s">
        <v>1503</v>
      </c>
      <c r="B55" s="225" t="s">
        <v>1504</v>
      </c>
      <c r="C55" s="215"/>
      <c r="D55" s="222"/>
      <c r="E55" s="226" t="s">
        <v>1466</v>
      </c>
      <c r="F55" s="211">
        <v>1</v>
      </c>
      <c r="G55" s="211"/>
      <c r="H55" s="211">
        <f>H323</f>
        <v>1475050</v>
      </c>
      <c r="I55" s="176"/>
      <c r="J55" s="188"/>
      <c r="P55" s="188"/>
      <c r="Q55" s="188"/>
      <c r="R55" s="188"/>
      <c r="S55" s="188"/>
    </row>
    <row r="56" spans="1:19" s="4" customFormat="1" ht="21" customHeight="1">
      <c r="A56" s="224"/>
      <c r="B56" s="227"/>
      <c r="C56" s="222"/>
      <c r="D56" s="222"/>
      <c r="E56" s="226"/>
      <c r="F56" s="211"/>
      <c r="G56" s="211"/>
      <c r="H56" s="211"/>
      <c r="I56" s="176"/>
      <c r="J56" s="188"/>
      <c r="P56" s="188"/>
      <c r="Q56" s="188"/>
      <c r="R56" s="188"/>
      <c r="S56" s="188"/>
    </row>
    <row r="57" spans="1:19" ht="21" customHeight="1">
      <c r="A57" s="224"/>
      <c r="B57" s="227"/>
      <c r="C57" s="215"/>
      <c r="D57" s="222"/>
      <c r="E57" s="226"/>
      <c r="F57" s="211"/>
      <c r="G57" s="211"/>
      <c r="H57" s="211"/>
    </row>
    <row r="58" spans="1:19" s="4" customFormat="1" ht="21" customHeight="1">
      <c r="A58" s="224"/>
      <c r="B58" s="225"/>
      <c r="C58" s="215"/>
      <c r="D58" s="222"/>
      <c r="E58" s="226"/>
      <c r="F58" s="211"/>
      <c r="G58" s="211"/>
      <c r="H58" s="211"/>
      <c r="I58" s="176"/>
      <c r="J58" s="188"/>
      <c r="P58" s="188"/>
      <c r="Q58" s="188"/>
      <c r="R58" s="188"/>
      <c r="S58" s="188"/>
    </row>
    <row r="59" spans="1:19" s="4" customFormat="1" ht="21" customHeight="1">
      <c r="A59" s="224"/>
      <c r="B59" s="227"/>
      <c r="C59" s="215"/>
      <c r="D59" s="222"/>
      <c r="E59" s="223"/>
      <c r="F59" s="211"/>
      <c r="G59" s="211"/>
      <c r="H59" s="211"/>
      <c r="I59" s="176"/>
      <c r="J59" s="188"/>
      <c r="P59" s="188"/>
      <c r="Q59" s="188"/>
      <c r="R59" s="188"/>
      <c r="S59" s="188"/>
    </row>
    <row r="60" spans="1:19" s="4" customFormat="1" ht="21" customHeight="1">
      <c r="A60" s="224"/>
      <c r="B60" s="227"/>
      <c r="C60" s="215"/>
      <c r="D60" s="222"/>
      <c r="E60" s="223"/>
      <c r="F60" s="211"/>
      <c r="G60" s="211"/>
      <c r="H60" s="211"/>
      <c r="I60" s="176"/>
      <c r="J60" s="188"/>
      <c r="P60" s="188"/>
      <c r="Q60" s="188"/>
      <c r="R60" s="188"/>
      <c r="S60" s="188"/>
    </row>
    <row r="61" spans="1:19" s="4" customFormat="1" ht="21" customHeight="1">
      <c r="A61" s="224"/>
      <c r="B61" s="227"/>
      <c r="C61" s="215"/>
      <c r="D61" s="222"/>
      <c r="E61" s="223"/>
      <c r="F61" s="211"/>
      <c r="G61" s="211"/>
      <c r="H61" s="211"/>
      <c r="I61" s="176"/>
      <c r="J61" s="188"/>
      <c r="P61" s="188"/>
      <c r="Q61" s="188"/>
      <c r="R61" s="188"/>
      <c r="S61" s="188"/>
    </row>
    <row r="62" spans="1:19" s="4" customFormat="1" ht="21" customHeight="1">
      <c r="A62" s="224"/>
      <c r="B62" s="227"/>
      <c r="C62" s="215"/>
      <c r="D62" s="222"/>
      <c r="E62" s="223"/>
      <c r="F62" s="211"/>
      <c r="G62" s="211"/>
      <c r="H62" s="211"/>
      <c r="I62" s="176"/>
      <c r="J62" s="188"/>
      <c r="P62" s="188"/>
      <c r="Q62" s="188"/>
      <c r="R62" s="188"/>
      <c r="S62" s="188"/>
    </row>
    <row r="63" spans="1:19" s="4" customFormat="1" ht="21" customHeight="1">
      <c r="A63" s="224"/>
      <c r="B63" s="227"/>
      <c r="C63" s="215"/>
      <c r="D63" s="222"/>
      <c r="E63" s="223"/>
      <c r="F63" s="211"/>
      <c r="G63" s="211"/>
      <c r="H63" s="211"/>
      <c r="I63" s="176"/>
      <c r="J63" s="188"/>
      <c r="P63" s="188"/>
      <c r="Q63" s="188"/>
      <c r="R63" s="188"/>
      <c r="S63" s="188"/>
    </row>
    <row r="64" spans="1:19" s="4" customFormat="1" ht="21" customHeight="1">
      <c r="A64" s="224"/>
      <c r="B64" s="227"/>
      <c r="C64" s="215"/>
      <c r="D64" s="222"/>
      <c r="E64" s="223"/>
      <c r="G64" s="211"/>
      <c r="H64" s="211"/>
      <c r="I64" s="176"/>
      <c r="J64" s="188"/>
      <c r="P64" s="188"/>
      <c r="Q64" s="188"/>
      <c r="R64" s="188"/>
      <c r="S64" s="188"/>
    </row>
    <row r="65" spans="1:19" s="4" customFormat="1" ht="21" customHeight="1">
      <c r="A65" s="176"/>
      <c r="B65" s="217"/>
      <c r="C65" s="217"/>
      <c r="D65" s="218"/>
      <c r="E65" s="186"/>
      <c r="G65" s="211"/>
      <c r="H65" s="211"/>
      <c r="I65" s="176"/>
      <c r="J65" s="188"/>
      <c r="P65" s="188"/>
      <c r="Q65" s="188"/>
      <c r="R65" s="188"/>
      <c r="S65" s="188"/>
    </row>
    <row r="66" spans="1:19" s="4" customFormat="1" ht="21" customHeight="1">
      <c r="A66" s="176"/>
      <c r="B66" s="219"/>
      <c r="C66" s="213"/>
      <c r="D66" s="213"/>
      <c r="E66" s="228"/>
      <c r="F66" s="211"/>
      <c r="G66" s="211"/>
      <c r="H66" s="211"/>
      <c r="I66" s="176"/>
      <c r="J66" s="188"/>
      <c r="P66" s="188"/>
      <c r="Q66" s="188"/>
      <c r="R66" s="188"/>
      <c r="S66" s="188"/>
    </row>
    <row r="67" spans="1:19" s="4" customFormat="1" ht="21" customHeight="1">
      <c r="A67" s="176"/>
      <c r="B67" s="219"/>
      <c r="C67" s="213"/>
      <c r="D67" s="213"/>
      <c r="E67" s="228"/>
      <c r="F67" s="211"/>
      <c r="G67" s="211"/>
      <c r="H67" s="211"/>
      <c r="I67" s="176"/>
      <c r="J67" s="188"/>
      <c r="P67" s="188"/>
      <c r="Q67" s="188"/>
      <c r="R67" s="188"/>
      <c r="S67" s="188"/>
    </row>
    <row r="68" spans="1:19" s="4" customFormat="1" ht="21" customHeight="1">
      <c r="A68" s="229"/>
      <c r="B68" s="230"/>
      <c r="C68" s="219"/>
      <c r="D68" s="218"/>
      <c r="E68" s="228"/>
      <c r="G68" s="211"/>
      <c r="H68" s="211"/>
      <c r="I68" s="176"/>
      <c r="J68" s="188"/>
      <c r="K68" s="188"/>
      <c r="L68" s="188"/>
      <c r="M68" s="188"/>
      <c r="N68" s="188"/>
      <c r="P68" s="188"/>
      <c r="Q68" s="188"/>
      <c r="R68" s="188"/>
      <c r="S68" s="188"/>
    </row>
    <row r="69" spans="1:19" s="4" customFormat="1" ht="21" customHeight="1">
      <c r="A69" s="229"/>
      <c r="B69" s="230"/>
      <c r="C69" s="219"/>
      <c r="D69" s="218"/>
      <c r="E69" s="228"/>
      <c r="G69" s="211"/>
      <c r="H69" s="211"/>
      <c r="I69" s="176"/>
      <c r="J69" s="188"/>
      <c r="K69" s="188"/>
      <c r="L69" s="188"/>
      <c r="M69" s="188"/>
      <c r="N69" s="188"/>
      <c r="P69" s="188"/>
      <c r="Q69" s="188"/>
      <c r="R69" s="188"/>
      <c r="S69" s="188"/>
    </row>
    <row r="70" spans="1:19" s="4" customFormat="1" ht="21" customHeight="1">
      <c r="A70" s="229"/>
      <c r="B70" s="230" t="s">
        <v>254</v>
      </c>
      <c r="C70" s="219"/>
      <c r="D70" s="218"/>
      <c r="E70" s="228"/>
      <c r="G70" s="211"/>
      <c r="H70" s="211">
        <f>SUM(H51:H69)</f>
        <v>59450290</v>
      </c>
      <c r="I70" s="176"/>
      <c r="J70" s="188"/>
      <c r="K70" s="188"/>
      <c r="L70" s="188"/>
      <c r="M70" s="188"/>
      <c r="N70" s="188"/>
      <c r="P70" s="188"/>
      <c r="Q70" s="188"/>
      <c r="R70" s="188"/>
      <c r="S70" s="188"/>
    </row>
    <row r="71" spans="1:19" s="4" customFormat="1" ht="21" customHeight="1">
      <c r="A71" s="229"/>
      <c r="B71" s="230"/>
      <c r="C71" s="219"/>
      <c r="D71" s="218"/>
      <c r="E71" s="228"/>
      <c r="G71" s="211"/>
      <c r="H71" s="211"/>
      <c r="I71" s="176"/>
      <c r="J71" s="188"/>
      <c r="K71" s="188"/>
      <c r="L71" s="188"/>
      <c r="M71" s="188"/>
      <c r="N71" s="188"/>
      <c r="P71" s="188"/>
      <c r="Q71" s="188"/>
      <c r="R71" s="188"/>
      <c r="S71" s="188"/>
    </row>
    <row r="72" spans="1:19" ht="21" customHeight="1">
      <c r="A72" s="224" t="s">
        <v>1495</v>
      </c>
      <c r="B72" s="225" t="s">
        <v>1496</v>
      </c>
      <c r="C72" s="188"/>
      <c r="D72" s="188"/>
      <c r="G72" s="188"/>
      <c r="H72" s="231"/>
      <c r="I72" s="214"/>
      <c r="K72" s="188"/>
      <c r="L72" s="188"/>
      <c r="M72" s="188"/>
      <c r="N72" s="188"/>
      <c r="O72" s="188"/>
    </row>
    <row r="73" spans="1:19" ht="21" customHeight="1">
      <c r="A73" s="186"/>
      <c r="B73" s="188"/>
      <c r="C73" s="188"/>
      <c r="D73" s="188"/>
      <c r="G73" s="188"/>
      <c r="H73" s="231"/>
      <c r="I73" s="214"/>
      <c r="K73" s="188"/>
      <c r="L73" s="188"/>
      <c r="M73" s="188"/>
      <c r="N73" s="188"/>
      <c r="O73" s="188"/>
    </row>
    <row r="74" spans="1:19" ht="21" customHeight="1">
      <c r="A74" s="186"/>
      <c r="B74" s="188" t="s">
        <v>1505</v>
      </c>
      <c r="C74" s="188" t="s">
        <v>1506</v>
      </c>
      <c r="D74" s="188" t="s">
        <v>1507</v>
      </c>
      <c r="E74" s="186" t="s">
        <v>1508</v>
      </c>
      <c r="F74" s="4">
        <v>30</v>
      </c>
      <c r="G74" s="194">
        <v>470</v>
      </c>
      <c r="H74" s="211">
        <f t="shared" ref="H74:H110" si="0">INT(F74*G74)</f>
        <v>14100</v>
      </c>
      <c r="I74" s="176" t="s">
        <v>1509</v>
      </c>
      <c r="K74" s="188"/>
      <c r="L74" s="188"/>
      <c r="M74" s="188"/>
      <c r="N74" s="188"/>
      <c r="O74" s="188"/>
    </row>
    <row r="75" spans="1:19" ht="21" customHeight="1">
      <c r="A75" s="186"/>
      <c r="B75" s="188" t="s">
        <v>1505</v>
      </c>
      <c r="C75" s="188" t="s">
        <v>1506</v>
      </c>
      <c r="D75" s="188" t="s">
        <v>1510</v>
      </c>
      <c r="E75" s="186" t="s">
        <v>1508</v>
      </c>
      <c r="F75" s="4">
        <v>24</v>
      </c>
      <c r="G75" s="188">
        <v>350</v>
      </c>
      <c r="H75" s="211">
        <f t="shared" si="0"/>
        <v>8400</v>
      </c>
      <c r="I75" s="176" t="s">
        <v>1511</v>
      </c>
      <c r="K75" s="188"/>
      <c r="L75" s="188"/>
      <c r="M75" s="188"/>
      <c r="N75" s="188"/>
      <c r="O75" s="188"/>
    </row>
    <row r="76" spans="1:19" ht="21" customHeight="1">
      <c r="A76" s="186"/>
      <c r="B76" s="188" t="s">
        <v>1505</v>
      </c>
      <c r="C76" s="188" t="s">
        <v>1506</v>
      </c>
      <c r="D76" s="188" t="s">
        <v>1512</v>
      </c>
      <c r="E76" s="186" t="s">
        <v>1508</v>
      </c>
      <c r="F76" s="4">
        <v>10</v>
      </c>
      <c r="G76" s="194">
        <v>470</v>
      </c>
      <c r="H76" s="211">
        <f t="shared" si="0"/>
        <v>4700</v>
      </c>
      <c r="I76" s="176" t="s">
        <v>1509</v>
      </c>
      <c r="K76" s="188"/>
      <c r="L76" s="188"/>
      <c r="M76" s="188"/>
      <c r="N76" s="188"/>
      <c r="O76" s="188"/>
    </row>
    <row r="77" spans="1:19" ht="21" customHeight="1">
      <c r="A77" s="186"/>
      <c r="B77" s="188" t="s">
        <v>1505</v>
      </c>
      <c r="C77" s="188" t="s">
        <v>1513</v>
      </c>
      <c r="D77" s="188" t="s">
        <v>1507</v>
      </c>
      <c r="E77" s="186" t="s">
        <v>1508</v>
      </c>
      <c r="F77" s="4">
        <v>74</v>
      </c>
      <c r="G77" s="194">
        <v>570</v>
      </c>
      <c r="H77" s="211">
        <f t="shared" si="0"/>
        <v>42180</v>
      </c>
      <c r="I77" s="176" t="s">
        <v>1509</v>
      </c>
      <c r="K77" s="188"/>
      <c r="L77" s="188"/>
      <c r="M77" s="188"/>
      <c r="N77" s="188"/>
      <c r="O77" s="188"/>
    </row>
    <row r="78" spans="1:19" ht="21" customHeight="1">
      <c r="A78" s="186"/>
      <c r="B78" s="188" t="s">
        <v>1505</v>
      </c>
      <c r="C78" s="188" t="s">
        <v>1513</v>
      </c>
      <c r="D78" s="188" t="s">
        <v>1514</v>
      </c>
      <c r="E78" s="186" t="s">
        <v>1508</v>
      </c>
      <c r="F78" s="4">
        <v>33</v>
      </c>
      <c r="G78" s="194">
        <v>400</v>
      </c>
      <c r="H78" s="211">
        <f t="shared" si="0"/>
        <v>13200</v>
      </c>
      <c r="I78" s="176" t="s">
        <v>1509</v>
      </c>
      <c r="K78" s="188"/>
      <c r="L78" s="188"/>
      <c r="M78" s="188"/>
      <c r="N78" s="188"/>
      <c r="O78" s="188"/>
    </row>
    <row r="79" spans="1:19" ht="21" customHeight="1">
      <c r="A79" s="186"/>
      <c r="B79" s="188" t="s">
        <v>1505</v>
      </c>
      <c r="C79" s="188" t="s">
        <v>1513</v>
      </c>
      <c r="D79" s="188" t="s">
        <v>1510</v>
      </c>
      <c r="E79" s="186" t="s">
        <v>1508</v>
      </c>
      <c r="F79" s="4">
        <v>8</v>
      </c>
      <c r="G79" s="194">
        <v>410</v>
      </c>
      <c r="H79" s="211">
        <f t="shared" si="0"/>
        <v>3280</v>
      </c>
      <c r="I79" s="176" t="s">
        <v>1511</v>
      </c>
      <c r="K79" s="188"/>
      <c r="L79" s="188"/>
      <c r="M79" s="188"/>
      <c r="N79" s="188"/>
      <c r="O79" s="188"/>
    </row>
    <row r="80" spans="1:19" ht="21" customHeight="1">
      <c r="A80" s="186"/>
      <c r="B80" s="188" t="s">
        <v>1505</v>
      </c>
      <c r="C80" s="188" t="s">
        <v>1513</v>
      </c>
      <c r="D80" s="188" t="s">
        <v>1512</v>
      </c>
      <c r="E80" s="186" t="s">
        <v>1508</v>
      </c>
      <c r="F80" s="4">
        <v>20</v>
      </c>
      <c r="G80" s="194">
        <v>570</v>
      </c>
      <c r="H80" s="211">
        <f t="shared" si="0"/>
        <v>11400</v>
      </c>
      <c r="I80" s="176" t="s">
        <v>1509</v>
      </c>
      <c r="K80" s="188"/>
      <c r="L80" s="188"/>
      <c r="M80" s="188"/>
      <c r="N80" s="188"/>
      <c r="O80" s="188"/>
    </row>
    <row r="81" spans="1:15" ht="21" customHeight="1">
      <c r="A81" s="186"/>
      <c r="B81" s="188" t="s">
        <v>1505</v>
      </c>
      <c r="C81" s="188" t="s">
        <v>1515</v>
      </c>
      <c r="D81" s="188" t="s">
        <v>1514</v>
      </c>
      <c r="E81" s="186" t="s">
        <v>1508</v>
      </c>
      <c r="F81" s="4">
        <v>7</v>
      </c>
      <c r="G81" s="194">
        <v>1020</v>
      </c>
      <c r="H81" s="211">
        <f t="shared" si="0"/>
        <v>7140</v>
      </c>
      <c r="I81" s="176" t="s">
        <v>1509</v>
      </c>
      <c r="K81" s="188"/>
      <c r="L81" s="188"/>
      <c r="M81" s="188"/>
      <c r="N81" s="188"/>
      <c r="O81" s="188"/>
    </row>
    <row r="82" spans="1:15" ht="21" customHeight="1">
      <c r="A82" s="186"/>
      <c r="B82" s="188" t="s">
        <v>1505</v>
      </c>
      <c r="C82" s="188" t="s">
        <v>1515</v>
      </c>
      <c r="D82" s="188" t="s">
        <v>1512</v>
      </c>
      <c r="E82" s="186" t="s">
        <v>1508</v>
      </c>
      <c r="F82" s="4">
        <v>8</v>
      </c>
      <c r="G82" s="194">
        <v>1080</v>
      </c>
      <c r="H82" s="211">
        <f t="shared" si="0"/>
        <v>8640</v>
      </c>
      <c r="I82" s="176" t="s">
        <v>1509</v>
      </c>
      <c r="K82" s="188"/>
      <c r="L82" s="188"/>
      <c r="M82" s="188"/>
      <c r="N82" s="188"/>
      <c r="O82" s="188"/>
    </row>
    <row r="83" spans="1:15" ht="21" customHeight="1">
      <c r="A83" s="186"/>
      <c r="B83" s="188" t="s">
        <v>1516</v>
      </c>
      <c r="C83" s="188" t="s">
        <v>1517</v>
      </c>
      <c r="D83" s="188" t="s">
        <v>1507</v>
      </c>
      <c r="E83" s="186" t="s">
        <v>1508</v>
      </c>
      <c r="F83" s="4">
        <v>8</v>
      </c>
      <c r="G83" s="4">
        <v>1680</v>
      </c>
      <c r="H83" s="211">
        <f t="shared" si="0"/>
        <v>13440</v>
      </c>
      <c r="I83" s="176" t="s">
        <v>1509</v>
      </c>
      <c r="K83" s="188"/>
      <c r="L83" s="188"/>
      <c r="M83" s="188"/>
      <c r="N83" s="188"/>
      <c r="O83" s="188"/>
    </row>
    <row r="84" spans="1:15" ht="21" customHeight="1">
      <c r="A84" s="186"/>
      <c r="B84" s="188" t="s">
        <v>1516</v>
      </c>
      <c r="C84" s="188" t="s">
        <v>1517</v>
      </c>
      <c r="D84" s="188" t="s">
        <v>1510</v>
      </c>
      <c r="E84" s="186" t="s">
        <v>1508</v>
      </c>
      <c r="F84" s="4">
        <v>1</v>
      </c>
      <c r="G84" s="4">
        <v>1880</v>
      </c>
      <c r="H84" s="211">
        <f t="shared" si="0"/>
        <v>1880</v>
      </c>
      <c r="I84" s="176" t="s">
        <v>1509</v>
      </c>
      <c r="K84" s="188"/>
      <c r="L84" s="188"/>
      <c r="M84" s="188"/>
      <c r="N84" s="188"/>
      <c r="O84" s="188"/>
    </row>
    <row r="85" spans="1:15" ht="21" customHeight="1">
      <c r="A85" s="186"/>
      <c r="B85" s="188" t="s">
        <v>1516</v>
      </c>
      <c r="C85" s="188" t="s">
        <v>1517</v>
      </c>
      <c r="D85" s="188" t="s">
        <v>1512</v>
      </c>
      <c r="E85" s="186" t="s">
        <v>1508</v>
      </c>
      <c r="F85" s="4">
        <v>9</v>
      </c>
      <c r="G85" s="4">
        <v>2080</v>
      </c>
      <c r="H85" s="211">
        <f t="shared" si="0"/>
        <v>18720</v>
      </c>
      <c r="I85" s="176" t="s">
        <v>1509</v>
      </c>
      <c r="K85" s="188"/>
      <c r="L85" s="188"/>
      <c r="M85" s="188"/>
      <c r="N85" s="188"/>
      <c r="O85" s="188"/>
    </row>
    <row r="86" spans="1:15" ht="21" customHeight="1">
      <c r="A86" s="186"/>
      <c r="B86" s="188" t="s">
        <v>1516</v>
      </c>
      <c r="C86" s="188" t="s">
        <v>1518</v>
      </c>
      <c r="D86" s="188" t="s">
        <v>1507</v>
      </c>
      <c r="E86" s="186" t="s">
        <v>1508</v>
      </c>
      <c r="F86" s="4">
        <v>4</v>
      </c>
      <c r="G86" s="4">
        <v>3340</v>
      </c>
      <c r="H86" s="211">
        <f t="shared" si="0"/>
        <v>13360</v>
      </c>
      <c r="I86" s="176" t="s">
        <v>1509</v>
      </c>
      <c r="K86" s="188"/>
      <c r="L86" s="188"/>
      <c r="M86" s="188"/>
      <c r="N86" s="188"/>
      <c r="O86" s="188"/>
    </row>
    <row r="87" spans="1:15" ht="21" customHeight="1">
      <c r="A87" s="186"/>
      <c r="B87" s="188" t="s">
        <v>1516</v>
      </c>
      <c r="C87" s="188" t="s">
        <v>1518</v>
      </c>
      <c r="D87" s="188" t="s">
        <v>1510</v>
      </c>
      <c r="E87" s="186" t="s">
        <v>1508</v>
      </c>
      <c r="F87" s="4">
        <v>1</v>
      </c>
      <c r="G87" s="4">
        <v>3680</v>
      </c>
      <c r="H87" s="211">
        <f t="shared" si="0"/>
        <v>3680</v>
      </c>
      <c r="I87" s="176" t="s">
        <v>1509</v>
      </c>
      <c r="K87" s="188"/>
      <c r="L87" s="188"/>
      <c r="M87" s="188"/>
      <c r="N87" s="188"/>
      <c r="O87" s="188"/>
    </row>
    <row r="88" spans="1:15" ht="21" customHeight="1">
      <c r="A88" s="186"/>
      <c r="B88" s="188" t="s">
        <v>1516</v>
      </c>
      <c r="C88" s="188" t="s">
        <v>1518</v>
      </c>
      <c r="D88" s="188" t="s">
        <v>1512</v>
      </c>
      <c r="E88" s="186" t="s">
        <v>1508</v>
      </c>
      <c r="F88" s="4">
        <v>6</v>
      </c>
      <c r="G88" s="4">
        <v>4010</v>
      </c>
      <c r="H88" s="211">
        <f t="shared" si="0"/>
        <v>24060</v>
      </c>
      <c r="I88" s="176" t="s">
        <v>1509</v>
      </c>
      <c r="K88" s="188"/>
      <c r="L88" s="188"/>
      <c r="M88" s="188"/>
      <c r="N88" s="188"/>
      <c r="O88" s="188"/>
    </row>
    <row r="89" spans="1:15" ht="21" customHeight="1">
      <c r="A89" s="186"/>
      <c r="B89" s="188" t="s">
        <v>1516</v>
      </c>
      <c r="C89" s="188" t="s">
        <v>1519</v>
      </c>
      <c r="D89" s="188" t="s">
        <v>1507</v>
      </c>
      <c r="E89" s="186" t="s">
        <v>1508</v>
      </c>
      <c r="F89" s="4">
        <v>49</v>
      </c>
      <c r="G89" s="4">
        <v>4810</v>
      </c>
      <c r="H89" s="211">
        <f t="shared" si="0"/>
        <v>235690</v>
      </c>
      <c r="I89" s="176" t="s">
        <v>1509</v>
      </c>
      <c r="K89" s="188"/>
      <c r="L89" s="188"/>
      <c r="M89" s="188"/>
      <c r="N89" s="188"/>
      <c r="O89" s="188"/>
    </row>
    <row r="90" spans="1:15" ht="21" customHeight="1">
      <c r="A90" s="186"/>
      <c r="B90" s="188" t="s">
        <v>1516</v>
      </c>
      <c r="C90" s="188" t="s">
        <v>1519</v>
      </c>
      <c r="D90" s="188" t="s">
        <v>1510</v>
      </c>
      <c r="E90" s="186" t="s">
        <v>1508</v>
      </c>
      <c r="F90" s="4">
        <v>18</v>
      </c>
      <c r="G90" s="4">
        <v>5250</v>
      </c>
      <c r="H90" s="211">
        <f t="shared" si="0"/>
        <v>94500</v>
      </c>
      <c r="I90" s="176" t="s">
        <v>1509</v>
      </c>
      <c r="K90" s="188"/>
      <c r="L90" s="188"/>
      <c r="M90" s="188"/>
      <c r="N90" s="188"/>
      <c r="O90" s="188"/>
    </row>
    <row r="91" spans="1:15" ht="21" customHeight="1">
      <c r="A91" s="186"/>
      <c r="B91" s="188" t="s">
        <v>1516</v>
      </c>
      <c r="C91" s="188" t="s">
        <v>1519</v>
      </c>
      <c r="D91" s="188" t="s">
        <v>1512</v>
      </c>
      <c r="E91" s="186" t="s">
        <v>1508</v>
      </c>
      <c r="F91" s="4">
        <v>28</v>
      </c>
      <c r="G91" s="4">
        <v>5690</v>
      </c>
      <c r="H91" s="211">
        <f t="shared" si="0"/>
        <v>159320</v>
      </c>
      <c r="I91" s="176" t="s">
        <v>1509</v>
      </c>
      <c r="K91" s="188"/>
      <c r="L91" s="188"/>
      <c r="M91" s="188"/>
      <c r="N91" s="188"/>
      <c r="O91" s="188"/>
    </row>
    <row r="92" spans="1:15" ht="21" customHeight="1">
      <c r="A92" s="186"/>
      <c r="B92" s="188" t="s">
        <v>1516</v>
      </c>
      <c r="C92" s="188" t="s">
        <v>1520</v>
      </c>
      <c r="D92" s="188" t="s">
        <v>1507</v>
      </c>
      <c r="E92" s="186" t="s">
        <v>1508</v>
      </c>
      <c r="F92" s="4">
        <v>4</v>
      </c>
      <c r="G92" s="4">
        <v>7800</v>
      </c>
      <c r="H92" s="211">
        <f t="shared" si="0"/>
        <v>31200</v>
      </c>
      <c r="I92" s="176" t="s">
        <v>1509</v>
      </c>
      <c r="K92" s="188"/>
      <c r="L92" s="188"/>
      <c r="M92" s="188"/>
      <c r="N92" s="188"/>
      <c r="O92" s="188"/>
    </row>
    <row r="93" spans="1:15" ht="21" customHeight="1">
      <c r="A93" s="186"/>
      <c r="B93" s="188" t="s">
        <v>1516</v>
      </c>
      <c r="C93" s="188" t="s">
        <v>1520</v>
      </c>
      <c r="D93" s="188" t="s">
        <v>1510</v>
      </c>
      <c r="E93" s="186" t="s">
        <v>1508</v>
      </c>
      <c r="F93" s="4">
        <v>1</v>
      </c>
      <c r="G93" s="4">
        <v>8100</v>
      </c>
      <c r="H93" s="211">
        <f t="shared" si="0"/>
        <v>8100</v>
      </c>
      <c r="I93" s="176" t="s">
        <v>1521</v>
      </c>
      <c r="K93" s="188"/>
      <c r="L93" s="188"/>
      <c r="M93" s="188"/>
      <c r="N93" s="188"/>
      <c r="O93" s="188"/>
    </row>
    <row r="94" spans="1:15" ht="21" customHeight="1">
      <c r="A94" s="186"/>
      <c r="B94" s="188"/>
      <c r="C94" s="188"/>
      <c r="D94" s="188"/>
      <c r="G94" s="194"/>
      <c r="H94" s="211"/>
      <c r="K94" s="188"/>
      <c r="L94" s="188"/>
      <c r="M94" s="188"/>
      <c r="N94" s="188"/>
      <c r="O94" s="188"/>
    </row>
    <row r="95" spans="1:15" ht="21" customHeight="1">
      <c r="A95" s="186"/>
      <c r="B95" s="227" t="s">
        <v>1522</v>
      </c>
      <c r="C95" s="215" t="s">
        <v>1523</v>
      </c>
      <c r="D95" s="222" t="s">
        <v>1524</v>
      </c>
      <c r="E95" s="232" t="s">
        <v>101</v>
      </c>
      <c r="F95" s="4">
        <v>14</v>
      </c>
      <c r="G95" s="233">
        <v>560</v>
      </c>
      <c r="H95" s="211">
        <f t="shared" si="0"/>
        <v>7840</v>
      </c>
      <c r="I95" s="176" t="s">
        <v>1525</v>
      </c>
      <c r="K95" s="233"/>
      <c r="L95" s="233"/>
      <c r="M95" s="233"/>
      <c r="N95" s="233"/>
      <c r="O95" s="188"/>
    </row>
    <row r="96" spans="1:15" ht="21" customHeight="1">
      <c r="A96" s="186"/>
      <c r="B96" s="227" t="s">
        <v>1522</v>
      </c>
      <c r="C96" s="215" t="s">
        <v>1526</v>
      </c>
      <c r="D96" s="222" t="s">
        <v>1524</v>
      </c>
      <c r="E96" s="232" t="s">
        <v>101</v>
      </c>
      <c r="F96" s="4">
        <v>13</v>
      </c>
      <c r="G96" s="233">
        <v>740</v>
      </c>
      <c r="H96" s="211">
        <f t="shared" si="0"/>
        <v>9620</v>
      </c>
      <c r="I96" s="176" t="s">
        <v>1525</v>
      </c>
      <c r="K96" s="233"/>
      <c r="L96" s="233"/>
      <c r="M96" s="233"/>
      <c r="N96" s="233"/>
      <c r="O96" s="188"/>
    </row>
    <row r="97" spans="1:15" ht="21" customHeight="1">
      <c r="A97" s="186"/>
      <c r="B97" s="227" t="s">
        <v>1527</v>
      </c>
      <c r="C97" s="215" t="s">
        <v>1528</v>
      </c>
      <c r="D97" s="222" t="s">
        <v>1524</v>
      </c>
      <c r="E97" s="232" t="s">
        <v>101</v>
      </c>
      <c r="F97" s="4">
        <v>1</v>
      </c>
      <c r="G97" s="233">
        <v>1820</v>
      </c>
      <c r="H97" s="211">
        <f t="shared" si="0"/>
        <v>1820</v>
      </c>
      <c r="I97" s="176" t="s">
        <v>1525</v>
      </c>
      <c r="K97" s="233"/>
      <c r="L97" s="233"/>
      <c r="M97" s="233"/>
      <c r="N97" s="233"/>
      <c r="O97" s="188"/>
    </row>
    <row r="98" spans="1:15" ht="21" customHeight="1">
      <c r="A98" s="186"/>
      <c r="B98" s="227" t="s">
        <v>1527</v>
      </c>
      <c r="C98" s="215" t="s">
        <v>1529</v>
      </c>
      <c r="D98" s="222" t="s">
        <v>1524</v>
      </c>
      <c r="E98" s="232" t="s">
        <v>101</v>
      </c>
      <c r="F98" s="4">
        <v>1</v>
      </c>
      <c r="G98" s="233">
        <v>2290</v>
      </c>
      <c r="H98" s="211">
        <f t="shared" si="0"/>
        <v>2290</v>
      </c>
      <c r="I98" s="176" t="s">
        <v>1525</v>
      </c>
      <c r="K98" s="233"/>
      <c r="L98" s="233"/>
      <c r="M98" s="233"/>
      <c r="N98" s="233"/>
      <c r="O98" s="188"/>
    </row>
    <row r="99" spans="1:15" ht="21" customHeight="1">
      <c r="A99" s="186"/>
      <c r="B99" s="227" t="s">
        <v>1527</v>
      </c>
      <c r="C99" s="215" t="s">
        <v>1530</v>
      </c>
      <c r="D99" s="222" t="s">
        <v>1524</v>
      </c>
      <c r="E99" s="232" t="s">
        <v>101</v>
      </c>
      <c r="F99" s="4">
        <v>18</v>
      </c>
      <c r="G99" s="233">
        <v>3050</v>
      </c>
      <c r="H99" s="211">
        <f t="shared" si="0"/>
        <v>54900</v>
      </c>
      <c r="I99" s="176" t="s">
        <v>1525</v>
      </c>
      <c r="K99" s="233"/>
      <c r="L99" s="233"/>
      <c r="M99" s="233"/>
      <c r="N99" s="233"/>
      <c r="O99" s="188"/>
    </row>
    <row r="100" spans="1:15" ht="21" customHeight="1">
      <c r="A100" s="186"/>
      <c r="B100" s="227" t="s">
        <v>1527</v>
      </c>
      <c r="C100" s="215" t="s">
        <v>1531</v>
      </c>
      <c r="D100" s="222" t="s">
        <v>1524</v>
      </c>
      <c r="E100" s="232" t="s">
        <v>101</v>
      </c>
      <c r="F100" s="4">
        <v>1</v>
      </c>
      <c r="G100" s="233">
        <v>3860</v>
      </c>
      <c r="H100" s="211">
        <f t="shared" si="0"/>
        <v>3860</v>
      </c>
      <c r="I100" s="176" t="s">
        <v>1525</v>
      </c>
      <c r="K100" s="233"/>
      <c r="L100" s="233"/>
      <c r="M100" s="233"/>
      <c r="N100" s="233"/>
      <c r="O100" s="188"/>
    </row>
    <row r="101" spans="1:15" ht="21" customHeight="1">
      <c r="A101" s="186"/>
      <c r="B101" s="227"/>
      <c r="C101" s="215"/>
      <c r="D101" s="222"/>
      <c r="E101" s="232"/>
      <c r="G101" s="233"/>
      <c r="H101" s="211"/>
      <c r="K101" s="233"/>
      <c r="L101" s="233"/>
      <c r="M101" s="233"/>
      <c r="N101" s="233"/>
      <c r="O101" s="188"/>
    </row>
    <row r="102" spans="1:15" ht="21" customHeight="1">
      <c r="A102" s="186"/>
      <c r="B102" s="227" t="s">
        <v>1532</v>
      </c>
      <c r="C102" s="215" t="s">
        <v>1533</v>
      </c>
      <c r="D102" s="222" t="s">
        <v>1534</v>
      </c>
      <c r="E102" s="232" t="s">
        <v>1535</v>
      </c>
      <c r="F102" s="4">
        <v>2</v>
      </c>
      <c r="G102" s="233">
        <v>26660</v>
      </c>
      <c r="H102" s="211">
        <f t="shared" si="0"/>
        <v>53320</v>
      </c>
      <c r="I102" s="176" t="s">
        <v>1536</v>
      </c>
      <c r="K102" s="233"/>
      <c r="L102" s="233"/>
      <c r="M102" s="233"/>
      <c r="N102" s="233"/>
      <c r="O102" s="234"/>
    </row>
    <row r="103" spans="1:15" ht="21" customHeight="1">
      <c r="A103" s="186"/>
      <c r="B103" s="227" t="s">
        <v>1532</v>
      </c>
      <c r="C103" s="215" t="s">
        <v>1537</v>
      </c>
      <c r="D103" s="222" t="s">
        <v>1538</v>
      </c>
      <c r="E103" s="232" t="s">
        <v>1535</v>
      </c>
      <c r="F103" s="4">
        <v>1</v>
      </c>
      <c r="G103" s="233">
        <v>37330</v>
      </c>
      <c r="H103" s="211">
        <f t="shared" si="0"/>
        <v>37330</v>
      </c>
      <c r="I103" s="176" t="s">
        <v>1536</v>
      </c>
      <c r="K103" s="233"/>
      <c r="L103" s="233"/>
      <c r="M103" s="233"/>
      <c r="N103" s="233"/>
      <c r="O103" s="188"/>
    </row>
    <row r="104" spans="1:15" ht="21" customHeight="1">
      <c r="A104" s="186"/>
      <c r="B104" s="227"/>
      <c r="C104" s="215"/>
      <c r="D104" s="222"/>
      <c r="E104" s="232"/>
      <c r="G104" s="233"/>
      <c r="H104" s="211"/>
      <c r="K104" s="233"/>
      <c r="L104" s="233"/>
      <c r="M104" s="233"/>
      <c r="N104" s="233"/>
      <c r="O104" s="234"/>
    </row>
    <row r="105" spans="1:15" ht="21" customHeight="1">
      <c r="A105" s="186"/>
      <c r="B105" s="227" t="s">
        <v>1539</v>
      </c>
      <c r="C105" s="215" t="s">
        <v>1540</v>
      </c>
      <c r="D105" s="222" t="s">
        <v>1541</v>
      </c>
      <c r="E105" s="232" t="s">
        <v>1542</v>
      </c>
      <c r="F105" s="4">
        <v>2</v>
      </c>
      <c r="G105" s="233">
        <v>4820</v>
      </c>
      <c r="H105" s="211">
        <f t="shared" si="0"/>
        <v>9640</v>
      </c>
      <c r="I105" s="176" t="s">
        <v>1543</v>
      </c>
      <c r="K105" s="233"/>
      <c r="L105" s="233"/>
      <c r="M105" s="233"/>
      <c r="N105" s="233"/>
      <c r="O105" s="188"/>
    </row>
    <row r="106" spans="1:15" ht="21" customHeight="1">
      <c r="A106" s="186"/>
      <c r="B106" s="227" t="s">
        <v>1539</v>
      </c>
      <c r="C106" s="215" t="s">
        <v>1544</v>
      </c>
      <c r="D106" s="222" t="s">
        <v>1541</v>
      </c>
      <c r="E106" s="232" t="s">
        <v>1542</v>
      </c>
      <c r="F106" s="4">
        <v>2</v>
      </c>
      <c r="G106" s="233">
        <v>4820</v>
      </c>
      <c r="H106" s="211">
        <f t="shared" si="0"/>
        <v>9640</v>
      </c>
      <c r="I106" s="176" t="s">
        <v>1543</v>
      </c>
      <c r="K106" s="233"/>
      <c r="L106" s="233"/>
      <c r="M106" s="233"/>
      <c r="N106" s="233"/>
      <c r="O106" s="188"/>
    </row>
    <row r="107" spans="1:15" ht="21" customHeight="1">
      <c r="A107" s="186"/>
      <c r="B107" s="227" t="s">
        <v>1545</v>
      </c>
      <c r="C107" s="215" t="s">
        <v>1546</v>
      </c>
      <c r="D107" s="222"/>
      <c r="E107" s="232" t="s">
        <v>1547</v>
      </c>
      <c r="F107" s="4">
        <v>4</v>
      </c>
      <c r="G107" s="233">
        <v>8070</v>
      </c>
      <c r="H107" s="211">
        <f t="shared" si="0"/>
        <v>32280</v>
      </c>
      <c r="I107" s="176" t="s">
        <v>1543</v>
      </c>
      <c r="K107" s="233"/>
      <c r="L107" s="233"/>
      <c r="M107" s="233"/>
      <c r="N107" s="233"/>
      <c r="O107" s="188"/>
    </row>
    <row r="108" spans="1:15" ht="21" customHeight="1">
      <c r="A108" s="186"/>
      <c r="B108" s="227"/>
      <c r="C108" s="215"/>
      <c r="D108" s="222"/>
      <c r="E108" s="232"/>
      <c r="G108" s="233"/>
      <c r="H108" s="211"/>
      <c r="K108" s="233"/>
      <c r="L108" s="233"/>
      <c r="M108" s="233"/>
      <c r="N108" s="233"/>
      <c r="O108" s="188"/>
    </row>
    <row r="109" spans="1:15" ht="21" customHeight="1">
      <c r="A109" s="186"/>
      <c r="B109" s="227" t="s">
        <v>1548</v>
      </c>
      <c r="C109" s="215" t="s">
        <v>1549</v>
      </c>
      <c r="D109" s="222"/>
      <c r="E109" s="232" t="s">
        <v>1542</v>
      </c>
      <c r="F109" s="4">
        <v>3</v>
      </c>
      <c r="G109" s="233">
        <v>8870</v>
      </c>
      <c r="H109" s="211">
        <f t="shared" si="0"/>
        <v>26610</v>
      </c>
      <c r="I109" s="176" t="s">
        <v>1511</v>
      </c>
      <c r="K109" s="233"/>
      <c r="L109" s="233"/>
      <c r="M109" s="233"/>
      <c r="N109" s="233"/>
      <c r="O109" s="188"/>
    </row>
    <row r="110" spans="1:15" ht="21" customHeight="1">
      <c r="A110" s="186"/>
      <c r="B110" s="227" t="s">
        <v>1548</v>
      </c>
      <c r="C110" s="215" t="s">
        <v>1550</v>
      </c>
      <c r="D110" s="222"/>
      <c r="E110" s="232" t="s">
        <v>1542</v>
      </c>
      <c r="F110" s="4">
        <v>2</v>
      </c>
      <c r="G110" s="233">
        <v>8870</v>
      </c>
      <c r="H110" s="211">
        <f t="shared" si="0"/>
        <v>17740</v>
      </c>
      <c r="I110" s="176" t="s">
        <v>1511</v>
      </c>
      <c r="K110" s="233"/>
      <c r="L110" s="233"/>
      <c r="M110" s="233"/>
      <c r="N110" s="233"/>
      <c r="O110" s="188"/>
    </row>
    <row r="111" spans="1:15" ht="21" customHeight="1">
      <c r="A111" s="186"/>
      <c r="B111" s="227"/>
      <c r="C111" s="215"/>
      <c r="D111" s="222"/>
      <c r="E111" s="232"/>
      <c r="G111" s="233"/>
      <c r="H111" s="231"/>
      <c r="I111" s="214"/>
      <c r="K111" s="233"/>
      <c r="L111" s="233"/>
      <c r="M111" s="233"/>
      <c r="N111" s="233"/>
      <c r="O111" s="188"/>
    </row>
    <row r="112" spans="1:15" ht="21" customHeight="1">
      <c r="A112" s="186"/>
      <c r="B112" s="227"/>
      <c r="C112" s="215"/>
      <c r="D112" s="222"/>
      <c r="E112" s="232"/>
      <c r="G112" s="233"/>
      <c r="H112" s="231"/>
      <c r="I112" s="214"/>
      <c r="K112" s="233"/>
      <c r="L112" s="233"/>
      <c r="M112" s="233"/>
      <c r="N112" s="233"/>
      <c r="O112" s="188"/>
    </row>
    <row r="113" spans="1:15" ht="21" customHeight="1">
      <c r="A113" s="186"/>
      <c r="B113" s="227"/>
      <c r="C113" s="215"/>
      <c r="D113" s="222"/>
      <c r="E113" s="232"/>
      <c r="G113" s="233"/>
      <c r="H113" s="231"/>
      <c r="I113" s="214"/>
      <c r="K113" s="233"/>
      <c r="L113" s="233"/>
      <c r="M113" s="233"/>
      <c r="N113" s="233"/>
      <c r="O113" s="188"/>
    </row>
    <row r="114" spans="1:15" ht="21" customHeight="1">
      <c r="A114" s="186"/>
      <c r="B114" s="227"/>
      <c r="C114" s="215"/>
      <c r="D114" s="222"/>
      <c r="E114" s="232"/>
      <c r="G114" s="233"/>
      <c r="H114" s="231"/>
      <c r="I114" s="214"/>
      <c r="K114" s="233"/>
      <c r="L114" s="233"/>
      <c r="M114" s="233"/>
      <c r="N114" s="233"/>
      <c r="O114" s="188"/>
    </row>
    <row r="115" spans="1:15" ht="21" customHeight="1">
      <c r="A115" s="186"/>
      <c r="B115" s="227"/>
      <c r="C115" s="215"/>
      <c r="D115" s="222"/>
      <c r="E115" s="232"/>
      <c r="G115" s="233"/>
      <c r="H115" s="231"/>
      <c r="I115" s="214"/>
      <c r="K115" s="233"/>
      <c r="L115" s="233"/>
      <c r="M115" s="233"/>
      <c r="N115" s="233"/>
      <c r="O115" s="188"/>
    </row>
    <row r="116" spans="1:15" ht="21" customHeight="1">
      <c r="A116" s="186"/>
      <c r="B116" s="227" t="s">
        <v>1551</v>
      </c>
      <c r="C116" s="215"/>
      <c r="D116" s="222"/>
      <c r="E116" s="232"/>
      <c r="G116" s="233"/>
      <c r="H116" s="231">
        <f>SUM(H74:H115)</f>
        <v>983880</v>
      </c>
      <c r="I116" s="214"/>
      <c r="K116" s="233"/>
      <c r="L116" s="233"/>
      <c r="M116" s="233"/>
      <c r="N116" s="233"/>
      <c r="O116" s="188"/>
    </row>
    <row r="117" spans="1:15" ht="21" customHeight="1">
      <c r="A117" s="186"/>
      <c r="B117" s="227"/>
      <c r="C117" s="215"/>
      <c r="D117" s="222"/>
      <c r="E117" s="232"/>
      <c r="G117" s="233"/>
      <c r="H117" s="231"/>
      <c r="I117" s="214"/>
      <c r="K117" s="233"/>
      <c r="L117" s="233"/>
      <c r="M117" s="233"/>
      <c r="N117" s="233"/>
      <c r="O117" s="188"/>
    </row>
    <row r="118" spans="1:15" ht="21" customHeight="1">
      <c r="A118" s="224" t="s">
        <v>1497</v>
      </c>
      <c r="B118" s="188" t="s">
        <v>1498</v>
      </c>
      <c r="G118" s="233"/>
      <c r="H118" s="231"/>
      <c r="I118" s="214"/>
      <c r="K118" s="233"/>
      <c r="L118" s="233"/>
      <c r="M118" s="233"/>
      <c r="N118" s="233"/>
      <c r="O118" s="188"/>
    </row>
    <row r="119" spans="1:15" ht="21" customHeight="1">
      <c r="A119" s="186"/>
      <c r="G119" s="233"/>
      <c r="H119" s="231"/>
      <c r="I119" s="214"/>
      <c r="K119" s="233"/>
      <c r="L119" s="233"/>
      <c r="M119" s="233"/>
      <c r="N119" s="233"/>
      <c r="O119" s="188"/>
    </row>
    <row r="120" spans="1:15" ht="21" customHeight="1">
      <c r="A120" s="186"/>
      <c r="B120" s="188" t="s">
        <v>1552</v>
      </c>
      <c r="C120" s="188" t="s">
        <v>1553</v>
      </c>
      <c r="D120" s="188" t="s">
        <v>1514</v>
      </c>
      <c r="E120" s="232" t="s">
        <v>1508</v>
      </c>
      <c r="F120" s="4">
        <v>73</v>
      </c>
      <c r="G120" s="194">
        <v>150</v>
      </c>
      <c r="H120" s="211">
        <f t="shared" ref="H120:H186" si="1">INT(F120*G120)</f>
        <v>10950</v>
      </c>
      <c r="I120" s="176" t="s">
        <v>1509</v>
      </c>
      <c r="K120" s="188"/>
      <c r="L120" s="188"/>
      <c r="M120" s="188"/>
      <c r="N120" s="188"/>
      <c r="O120" s="188"/>
    </row>
    <row r="121" spans="1:15" ht="21" customHeight="1">
      <c r="A121" s="186"/>
      <c r="B121" s="188" t="s">
        <v>1505</v>
      </c>
      <c r="C121" s="188" t="s">
        <v>1554</v>
      </c>
      <c r="D121" s="188" t="s">
        <v>1514</v>
      </c>
      <c r="E121" s="232" t="s">
        <v>1508</v>
      </c>
      <c r="F121" s="4">
        <v>481</v>
      </c>
      <c r="G121" s="233">
        <v>290</v>
      </c>
      <c r="H121" s="211">
        <f t="shared" si="1"/>
        <v>139490</v>
      </c>
      <c r="I121" s="176" t="s">
        <v>1509</v>
      </c>
      <c r="K121" s="235"/>
      <c r="L121" s="235"/>
      <c r="M121" s="235"/>
      <c r="N121" s="235"/>
      <c r="O121" s="188"/>
    </row>
    <row r="122" spans="1:15" ht="21" customHeight="1">
      <c r="A122" s="186"/>
      <c r="B122" s="188" t="s">
        <v>1555</v>
      </c>
      <c r="C122" s="188" t="s">
        <v>1556</v>
      </c>
      <c r="D122" s="188" t="s">
        <v>1507</v>
      </c>
      <c r="E122" s="232" t="s">
        <v>1508</v>
      </c>
      <c r="F122" s="4">
        <v>665</v>
      </c>
      <c r="G122" s="194">
        <v>280</v>
      </c>
      <c r="H122" s="211">
        <f t="shared" si="1"/>
        <v>186200</v>
      </c>
      <c r="I122" s="176" t="s">
        <v>1511</v>
      </c>
      <c r="K122" s="188"/>
      <c r="L122" s="188"/>
      <c r="M122" s="188"/>
      <c r="N122" s="188"/>
      <c r="O122" s="188"/>
    </row>
    <row r="123" spans="1:15" ht="21" customHeight="1">
      <c r="A123" s="186"/>
      <c r="B123" s="188" t="s">
        <v>1555</v>
      </c>
      <c r="C123" s="188" t="s">
        <v>1556</v>
      </c>
      <c r="D123" s="188" t="s">
        <v>1514</v>
      </c>
      <c r="E123" s="232" t="s">
        <v>1508</v>
      </c>
      <c r="F123" s="4">
        <v>99</v>
      </c>
      <c r="G123" s="194">
        <v>430</v>
      </c>
      <c r="H123" s="211">
        <f t="shared" si="1"/>
        <v>42570</v>
      </c>
      <c r="I123" s="176" t="s">
        <v>1521</v>
      </c>
      <c r="K123" s="188"/>
      <c r="L123" s="188"/>
      <c r="M123" s="188"/>
      <c r="N123" s="188"/>
      <c r="O123" s="188"/>
    </row>
    <row r="124" spans="1:15" ht="21" customHeight="1">
      <c r="A124" s="186"/>
      <c r="B124" s="188" t="s">
        <v>1555</v>
      </c>
      <c r="C124" s="188" t="s">
        <v>1557</v>
      </c>
      <c r="D124" s="188" t="s">
        <v>1507</v>
      </c>
      <c r="E124" s="232" t="s">
        <v>1508</v>
      </c>
      <c r="F124" s="4">
        <v>2622</v>
      </c>
      <c r="G124" s="194">
        <v>390</v>
      </c>
      <c r="H124" s="211">
        <f t="shared" si="1"/>
        <v>1022580</v>
      </c>
      <c r="I124" s="176" t="s">
        <v>1511</v>
      </c>
      <c r="K124" s="188"/>
      <c r="L124" s="188"/>
      <c r="M124" s="188"/>
      <c r="N124" s="188"/>
      <c r="O124" s="188"/>
    </row>
    <row r="125" spans="1:15" ht="21" customHeight="1">
      <c r="A125" s="186"/>
      <c r="B125" s="188" t="s">
        <v>1555</v>
      </c>
      <c r="C125" s="188" t="s">
        <v>1557</v>
      </c>
      <c r="D125" s="188" t="s">
        <v>1514</v>
      </c>
      <c r="E125" s="232" t="s">
        <v>1508</v>
      </c>
      <c r="F125" s="4">
        <v>206</v>
      </c>
      <c r="G125" s="194">
        <v>580</v>
      </c>
      <c r="H125" s="211">
        <f t="shared" si="1"/>
        <v>119480</v>
      </c>
      <c r="I125" s="176" t="s">
        <v>1521</v>
      </c>
      <c r="K125" s="188"/>
      <c r="L125" s="188"/>
      <c r="M125" s="188"/>
      <c r="N125" s="188"/>
      <c r="O125" s="188"/>
    </row>
    <row r="126" spans="1:15" ht="21" customHeight="1">
      <c r="A126" s="186"/>
      <c r="B126" s="188" t="s">
        <v>1555</v>
      </c>
      <c r="C126" s="188" t="s">
        <v>1558</v>
      </c>
      <c r="D126" s="188" t="s">
        <v>1507</v>
      </c>
      <c r="E126" s="232" t="s">
        <v>1508</v>
      </c>
      <c r="F126" s="4">
        <v>254</v>
      </c>
      <c r="G126" s="194">
        <v>370</v>
      </c>
      <c r="H126" s="211">
        <f t="shared" si="1"/>
        <v>93980</v>
      </c>
      <c r="I126" s="176" t="s">
        <v>1511</v>
      </c>
      <c r="K126" s="188"/>
      <c r="L126" s="188"/>
      <c r="M126" s="188"/>
      <c r="N126" s="188"/>
      <c r="O126" s="188"/>
    </row>
    <row r="127" spans="1:15" ht="21" customHeight="1">
      <c r="A127" s="186"/>
      <c r="B127" s="188" t="s">
        <v>1555</v>
      </c>
      <c r="C127" s="217" t="s">
        <v>1558</v>
      </c>
      <c r="D127" s="188" t="s">
        <v>1514</v>
      </c>
      <c r="E127" s="232" t="s">
        <v>1508</v>
      </c>
      <c r="F127" s="4">
        <v>12</v>
      </c>
      <c r="G127" s="194">
        <v>570</v>
      </c>
      <c r="H127" s="211">
        <f t="shared" si="1"/>
        <v>6840</v>
      </c>
      <c r="I127" s="176" t="s">
        <v>1521</v>
      </c>
      <c r="K127" s="188"/>
      <c r="L127" s="188"/>
      <c r="M127" s="188"/>
      <c r="N127" s="188"/>
      <c r="O127" s="188"/>
    </row>
    <row r="128" spans="1:15" ht="21" customHeight="1">
      <c r="A128" s="186"/>
      <c r="B128" s="188" t="s">
        <v>1555</v>
      </c>
      <c r="C128" s="217" t="s">
        <v>1559</v>
      </c>
      <c r="D128" s="188" t="s">
        <v>1507</v>
      </c>
      <c r="E128" s="232" t="s">
        <v>1508</v>
      </c>
      <c r="F128" s="4">
        <v>851</v>
      </c>
      <c r="G128" s="233">
        <v>530</v>
      </c>
      <c r="H128" s="211">
        <f t="shared" si="1"/>
        <v>451030</v>
      </c>
      <c r="I128" s="176" t="s">
        <v>1511</v>
      </c>
      <c r="K128" s="235"/>
      <c r="L128" s="235"/>
      <c r="M128" s="235"/>
      <c r="N128" s="235"/>
      <c r="O128" s="188"/>
    </row>
    <row r="129" spans="1:15" ht="21" customHeight="1">
      <c r="A129" s="186"/>
      <c r="B129" s="217" t="s">
        <v>1560</v>
      </c>
      <c r="C129" s="217" t="s">
        <v>1561</v>
      </c>
      <c r="D129" s="188" t="s">
        <v>1507</v>
      </c>
      <c r="E129" s="232" t="s">
        <v>1508</v>
      </c>
      <c r="F129" s="4">
        <v>462</v>
      </c>
      <c r="G129" s="194">
        <v>830</v>
      </c>
      <c r="H129" s="211">
        <f t="shared" si="1"/>
        <v>383460</v>
      </c>
      <c r="I129" s="176" t="s">
        <v>1521</v>
      </c>
      <c r="K129" s="188"/>
      <c r="L129" s="188"/>
      <c r="M129" s="188"/>
      <c r="N129" s="188"/>
      <c r="O129" s="188"/>
    </row>
    <row r="130" spans="1:15" ht="21" customHeight="1">
      <c r="A130" s="186"/>
      <c r="B130" s="217" t="s">
        <v>1560</v>
      </c>
      <c r="C130" s="217" t="s">
        <v>1561</v>
      </c>
      <c r="D130" s="218" t="s">
        <v>1514</v>
      </c>
      <c r="E130" s="232" t="s">
        <v>1508</v>
      </c>
      <c r="F130" s="4">
        <v>66</v>
      </c>
      <c r="G130" s="194">
        <v>900</v>
      </c>
      <c r="H130" s="211">
        <f t="shared" si="1"/>
        <v>59400</v>
      </c>
      <c r="I130" s="176" t="s">
        <v>1521</v>
      </c>
      <c r="K130" s="188"/>
      <c r="L130" s="188"/>
      <c r="M130" s="188"/>
      <c r="N130" s="188"/>
      <c r="O130" s="188"/>
    </row>
    <row r="131" spans="1:15" ht="21" customHeight="1">
      <c r="A131" s="186"/>
      <c r="G131" s="235"/>
      <c r="H131" s="211"/>
      <c r="K131" s="235"/>
      <c r="L131" s="235"/>
      <c r="M131" s="235"/>
      <c r="N131" s="235"/>
      <c r="O131" s="188"/>
    </row>
    <row r="132" spans="1:15" ht="21" customHeight="1">
      <c r="A132" s="186"/>
      <c r="B132" s="227" t="s">
        <v>1522</v>
      </c>
      <c r="C132" s="215" t="s">
        <v>1523</v>
      </c>
      <c r="D132" s="222" t="s">
        <v>1524</v>
      </c>
      <c r="E132" s="232" t="s">
        <v>101</v>
      </c>
      <c r="F132" s="4">
        <v>445</v>
      </c>
      <c r="G132" s="194">
        <v>560</v>
      </c>
      <c r="H132" s="211">
        <f t="shared" si="1"/>
        <v>249200</v>
      </c>
      <c r="I132" s="176" t="s">
        <v>1525</v>
      </c>
      <c r="K132" s="188"/>
      <c r="L132" s="188"/>
      <c r="M132" s="188"/>
      <c r="N132" s="188"/>
      <c r="O132" s="188"/>
    </row>
    <row r="133" spans="1:15" ht="21" customHeight="1">
      <c r="A133" s="186"/>
      <c r="B133" s="227" t="s">
        <v>1522</v>
      </c>
      <c r="C133" s="215" t="s">
        <v>1526</v>
      </c>
      <c r="D133" s="222" t="s">
        <v>1524</v>
      </c>
      <c r="E133" s="232" t="s">
        <v>101</v>
      </c>
      <c r="F133" s="4">
        <v>123</v>
      </c>
      <c r="G133" s="194">
        <v>740</v>
      </c>
      <c r="H133" s="211">
        <f t="shared" si="1"/>
        <v>91020</v>
      </c>
      <c r="I133" s="176" t="s">
        <v>1525</v>
      </c>
      <c r="K133" s="188"/>
      <c r="L133" s="188"/>
      <c r="M133" s="188"/>
      <c r="N133" s="188"/>
      <c r="O133" s="188"/>
    </row>
    <row r="134" spans="1:15" ht="21" customHeight="1">
      <c r="A134" s="186"/>
      <c r="B134" s="227" t="s">
        <v>1522</v>
      </c>
      <c r="C134" s="188" t="s">
        <v>1562</v>
      </c>
      <c r="D134" s="188" t="s">
        <v>1563</v>
      </c>
      <c r="E134" s="186" t="s">
        <v>1508</v>
      </c>
      <c r="F134" s="4">
        <v>3</v>
      </c>
      <c r="G134" s="194">
        <v>910</v>
      </c>
      <c r="H134" s="211">
        <f t="shared" si="1"/>
        <v>2730</v>
      </c>
      <c r="I134" s="176" t="s">
        <v>1525</v>
      </c>
      <c r="K134" s="188"/>
      <c r="L134" s="188"/>
      <c r="M134" s="188"/>
      <c r="N134" s="188"/>
      <c r="O134" s="188"/>
    </row>
    <row r="135" spans="1:15" ht="21" customHeight="1">
      <c r="A135" s="186"/>
      <c r="G135" s="235"/>
      <c r="H135" s="211"/>
      <c r="K135" s="235"/>
      <c r="L135" s="235"/>
      <c r="M135" s="235"/>
      <c r="N135" s="235"/>
      <c r="O135" s="188"/>
    </row>
    <row r="136" spans="1:15" ht="21" customHeight="1">
      <c r="A136" s="186"/>
      <c r="B136" s="217" t="s">
        <v>1564</v>
      </c>
      <c r="C136" s="217" t="s">
        <v>1565</v>
      </c>
      <c r="E136" s="186" t="s">
        <v>1566</v>
      </c>
      <c r="F136" s="4">
        <v>188</v>
      </c>
      <c r="G136" s="233">
        <v>1600</v>
      </c>
      <c r="H136" s="211">
        <f t="shared" si="1"/>
        <v>300800</v>
      </c>
      <c r="I136" s="176" t="s">
        <v>1543</v>
      </c>
      <c r="K136" s="235"/>
      <c r="L136" s="235"/>
      <c r="M136" s="235"/>
      <c r="N136" s="235"/>
      <c r="O136" s="188"/>
    </row>
    <row r="137" spans="1:15" ht="21" customHeight="1">
      <c r="B137" s="217" t="s">
        <v>1564</v>
      </c>
      <c r="C137" s="188" t="s">
        <v>1567</v>
      </c>
      <c r="D137" s="188"/>
      <c r="E137" s="186" t="s">
        <v>1566</v>
      </c>
      <c r="F137" s="4">
        <v>62</v>
      </c>
      <c r="G137" s="194">
        <v>3110</v>
      </c>
      <c r="H137" s="211">
        <f t="shared" si="1"/>
        <v>192820</v>
      </c>
      <c r="I137" s="176" t="s">
        <v>1568</v>
      </c>
      <c r="K137" s="188"/>
      <c r="L137" s="188"/>
      <c r="M137" s="188"/>
      <c r="N137" s="188"/>
      <c r="O137" s="188"/>
    </row>
    <row r="138" spans="1:15" ht="21" customHeight="1">
      <c r="A138" s="186"/>
      <c r="B138" s="217" t="s">
        <v>1569</v>
      </c>
      <c r="C138" s="217" t="s">
        <v>1570</v>
      </c>
      <c r="E138" s="186" t="s">
        <v>1571</v>
      </c>
      <c r="F138" s="4">
        <v>83</v>
      </c>
      <c r="G138" s="233">
        <v>1590</v>
      </c>
      <c r="H138" s="211">
        <f t="shared" si="1"/>
        <v>131970</v>
      </c>
      <c r="I138" s="176" t="s">
        <v>1543</v>
      </c>
      <c r="K138" s="235"/>
      <c r="L138" s="235"/>
      <c r="M138" s="235"/>
      <c r="N138" s="235"/>
      <c r="O138" s="188"/>
    </row>
    <row r="139" spans="1:15" ht="21" customHeight="1">
      <c r="A139" s="186"/>
      <c r="B139" s="217" t="s">
        <v>1569</v>
      </c>
      <c r="C139" s="217" t="s">
        <v>1572</v>
      </c>
      <c r="E139" s="186" t="s">
        <v>1571</v>
      </c>
      <c r="F139" s="4">
        <v>17</v>
      </c>
      <c r="G139" s="233">
        <v>1770</v>
      </c>
      <c r="H139" s="211">
        <f t="shared" si="1"/>
        <v>30090</v>
      </c>
      <c r="I139" s="176" t="s">
        <v>1543</v>
      </c>
      <c r="K139" s="235"/>
      <c r="L139" s="235"/>
      <c r="M139" s="235"/>
      <c r="N139" s="235"/>
      <c r="O139" s="188"/>
    </row>
    <row r="140" spans="1:15" ht="21" customHeight="1">
      <c r="A140" s="186"/>
      <c r="G140" s="233"/>
      <c r="H140" s="211"/>
      <c r="K140" s="235"/>
      <c r="L140" s="235"/>
      <c r="M140" s="235"/>
      <c r="N140" s="235"/>
      <c r="O140" s="188"/>
    </row>
    <row r="141" spans="1:15" ht="21" customHeight="1">
      <c r="A141" s="186"/>
      <c r="B141" s="217" t="s">
        <v>1569</v>
      </c>
      <c r="C141" s="217" t="s">
        <v>1573</v>
      </c>
      <c r="E141" s="186" t="s">
        <v>1571</v>
      </c>
      <c r="F141" s="4">
        <v>2</v>
      </c>
      <c r="G141" s="233">
        <v>1960</v>
      </c>
      <c r="H141" s="211">
        <f t="shared" si="1"/>
        <v>3920</v>
      </c>
      <c r="I141" s="176" t="s">
        <v>1543</v>
      </c>
      <c r="K141" s="235"/>
      <c r="L141" s="235"/>
      <c r="M141" s="235"/>
      <c r="N141" s="235"/>
      <c r="O141" s="188"/>
    </row>
    <row r="142" spans="1:15" ht="21" customHeight="1">
      <c r="A142" s="186"/>
      <c r="G142" s="233"/>
      <c r="H142" s="211"/>
      <c r="K142" s="235"/>
      <c r="L142" s="235"/>
      <c r="M142" s="235"/>
      <c r="N142" s="235"/>
      <c r="O142" s="188"/>
    </row>
    <row r="143" spans="1:15" ht="21" customHeight="1">
      <c r="A143" s="186"/>
      <c r="B143" s="188" t="s">
        <v>1574</v>
      </c>
      <c r="C143" s="188"/>
      <c r="D143" s="188"/>
      <c r="E143" s="186" t="s">
        <v>1566</v>
      </c>
      <c r="F143" s="4">
        <v>8</v>
      </c>
      <c r="G143" s="194">
        <v>3070</v>
      </c>
      <c r="H143" s="211">
        <f t="shared" si="1"/>
        <v>24560</v>
      </c>
      <c r="I143" s="176" t="s">
        <v>1568</v>
      </c>
      <c r="K143" s="188"/>
      <c r="L143" s="188"/>
      <c r="M143" s="188"/>
      <c r="N143" s="188"/>
      <c r="O143" s="188"/>
    </row>
    <row r="144" spans="1:15" ht="21" customHeight="1">
      <c r="A144" s="186"/>
      <c r="G144" s="235"/>
      <c r="H144" s="211"/>
      <c r="K144" s="235"/>
      <c r="L144" s="235"/>
      <c r="M144" s="235"/>
      <c r="N144" s="235"/>
      <c r="O144" s="188"/>
    </row>
    <row r="145" spans="1:15" ht="21" customHeight="1">
      <c r="A145" s="186"/>
      <c r="B145" s="217" t="s">
        <v>1575</v>
      </c>
      <c r="C145" s="188" t="s">
        <v>1576</v>
      </c>
      <c r="E145" s="232" t="s">
        <v>1577</v>
      </c>
      <c r="F145" s="4">
        <v>1</v>
      </c>
      <c r="G145" s="194">
        <v>5050000</v>
      </c>
      <c r="H145" s="211">
        <f t="shared" si="1"/>
        <v>5050000</v>
      </c>
      <c r="I145" s="176" t="s">
        <v>1578</v>
      </c>
      <c r="K145" s="188"/>
      <c r="L145" s="188"/>
      <c r="M145" s="188"/>
      <c r="N145" s="188"/>
      <c r="O145" s="188"/>
    </row>
    <row r="146" spans="1:15" ht="21" customHeight="1">
      <c r="A146" s="186"/>
      <c r="B146" s="217" t="s">
        <v>1575</v>
      </c>
      <c r="C146" s="217" t="s">
        <v>1579</v>
      </c>
      <c r="E146" s="186" t="s">
        <v>1577</v>
      </c>
      <c r="F146" s="4">
        <v>1</v>
      </c>
      <c r="G146" s="194">
        <v>3050000</v>
      </c>
      <c r="H146" s="211">
        <f t="shared" si="1"/>
        <v>3050000</v>
      </c>
      <c r="I146" s="176" t="s">
        <v>1578</v>
      </c>
      <c r="K146" s="235"/>
      <c r="L146" s="235"/>
      <c r="M146" s="235"/>
      <c r="N146" s="235"/>
      <c r="O146" s="188"/>
    </row>
    <row r="147" spans="1:15" ht="21" customHeight="1">
      <c r="A147" s="186"/>
      <c r="B147" s="217" t="s">
        <v>1575</v>
      </c>
      <c r="C147" s="217" t="s">
        <v>1580</v>
      </c>
      <c r="E147" s="232" t="s">
        <v>1577</v>
      </c>
      <c r="F147" s="4">
        <v>1</v>
      </c>
      <c r="G147" s="194">
        <v>2570000</v>
      </c>
      <c r="H147" s="211">
        <f t="shared" si="1"/>
        <v>2570000</v>
      </c>
      <c r="I147" s="176" t="s">
        <v>1578</v>
      </c>
      <c r="K147" s="188"/>
      <c r="L147" s="188"/>
      <c r="M147" s="188"/>
      <c r="N147" s="188"/>
      <c r="O147" s="188"/>
    </row>
    <row r="148" spans="1:15" ht="21" customHeight="1">
      <c r="A148" s="186"/>
      <c r="B148" s="217" t="s">
        <v>1575</v>
      </c>
      <c r="C148" s="217" t="s">
        <v>1581</v>
      </c>
      <c r="E148" s="186" t="s">
        <v>1577</v>
      </c>
      <c r="F148" s="4">
        <v>1</v>
      </c>
      <c r="G148" s="194">
        <v>1690000</v>
      </c>
      <c r="H148" s="211">
        <f t="shared" si="1"/>
        <v>1690000</v>
      </c>
      <c r="I148" s="176" t="s">
        <v>1578</v>
      </c>
      <c r="K148" s="235"/>
      <c r="L148" s="235"/>
      <c r="M148" s="235"/>
      <c r="N148" s="235"/>
      <c r="O148" s="188"/>
    </row>
    <row r="149" spans="1:15" ht="21" customHeight="1">
      <c r="A149" s="186"/>
      <c r="B149" s="217" t="s">
        <v>1575</v>
      </c>
      <c r="C149" s="217" t="s">
        <v>1582</v>
      </c>
      <c r="E149" s="186" t="s">
        <v>1577</v>
      </c>
      <c r="F149" s="4">
        <v>1</v>
      </c>
      <c r="G149" s="194">
        <v>1120000</v>
      </c>
      <c r="H149" s="211">
        <f t="shared" si="1"/>
        <v>1120000</v>
      </c>
      <c r="I149" s="176" t="s">
        <v>1578</v>
      </c>
      <c r="K149" s="235"/>
      <c r="L149" s="235"/>
      <c r="M149" s="235"/>
      <c r="N149" s="235"/>
      <c r="O149" s="188"/>
    </row>
    <row r="150" spans="1:15" ht="21" customHeight="1">
      <c r="A150" s="186"/>
      <c r="B150" s="217" t="s">
        <v>1575</v>
      </c>
      <c r="C150" s="217" t="s">
        <v>1583</v>
      </c>
      <c r="E150" s="186" t="s">
        <v>1577</v>
      </c>
      <c r="F150" s="4">
        <v>1</v>
      </c>
      <c r="G150" s="194">
        <v>1670000</v>
      </c>
      <c r="H150" s="211">
        <f t="shared" si="1"/>
        <v>1670000</v>
      </c>
      <c r="I150" s="176" t="s">
        <v>1578</v>
      </c>
      <c r="K150" s="235"/>
      <c r="L150" s="235"/>
      <c r="M150" s="235"/>
      <c r="N150" s="235"/>
      <c r="O150" s="188"/>
    </row>
    <row r="151" spans="1:15" ht="21" customHeight="1">
      <c r="A151" s="186"/>
      <c r="B151" s="188"/>
      <c r="D151" s="188"/>
      <c r="E151" s="232"/>
      <c r="G151" s="194"/>
      <c r="H151" s="211"/>
      <c r="K151" s="188"/>
      <c r="L151" s="188"/>
      <c r="M151" s="188"/>
      <c r="N151" s="188"/>
      <c r="O151" s="188"/>
    </row>
    <row r="152" spans="1:15" ht="21" customHeight="1">
      <c r="A152" s="186"/>
      <c r="B152" s="217" t="s">
        <v>1584</v>
      </c>
      <c r="E152" s="186" t="s">
        <v>1585</v>
      </c>
      <c r="F152" s="4">
        <v>1</v>
      </c>
      <c r="G152" s="235">
        <v>18200</v>
      </c>
      <c r="H152" s="211">
        <f t="shared" si="1"/>
        <v>18200</v>
      </c>
      <c r="I152" s="176" t="s">
        <v>1586</v>
      </c>
      <c r="K152" s="235"/>
      <c r="L152" s="235"/>
      <c r="M152" s="235"/>
      <c r="N152" s="235"/>
      <c r="O152" s="188"/>
    </row>
    <row r="153" spans="1:15" ht="21" customHeight="1">
      <c r="A153" s="186"/>
      <c r="B153" s="217" t="s">
        <v>1587</v>
      </c>
      <c r="C153" s="217" t="s">
        <v>1588</v>
      </c>
      <c r="E153" s="186" t="s">
        <v>1585</v>
      </c>
      <c r="F153" s="4">
        <v>98</v>
      </c>
      <c r="G153" s="235">
        <v>38700</v>
      </c>
      <c r="H153" s="211">
        <f t="shared" si="1"/>
        <v>3792600</v>
      </c>
      <c r="I153" s="176" t="s">
        <v>1578</v>
      </c>
      <c r="K153" s="235"/>
      <c r="L153" s="235"/>
      <c r="M153" s="235"/>
      <c r="N153" s="235"/>
      <c r="O153" s="188"/>
    </row>
    <row r="154" spans="1:15" ht="21" customHeight="1">
      <c r="A154" s="186"/>
      <c r="B154" s="217" t="s">
        <v>1587</v>
      </c>
      <c r="C154" s="217" t="s">
        <v>1589</v>
      </c>
      <c r="E154" s="186" t="s">
        <v>1585</v>
      </c>
      <c r="F154" s="4">
        <v>49</v>
      </c>
      <c r="G154" s="235">
        <v>36800</v>
      </c>
      <c r="H154" s="211">
        <f t="shared" si="1"/>
        <v>1803200</v>
      </c>
      <c r="I154" s="176" t="s">
        <v>1578</v>
      </c>
      <c r="K154" s="235"/>
      <c r="L154" s="235"/>
      <c r="M154" s="235"/>
      <c r="N154" s="235"/>
      <c r="O154" s="188"/>
    </row>
    <row r="155" spans="1:15" ht="21" customHeight="1">
      <c r="A155" s="186"/>
      <c r="B155" s="217" t="s">
        <v>1587</v>
      </c>
      <c r="C155" s="217" t="s">
        <v>1590</v>
      </c>
      <c r="E155" s="186" t="s">
        <v>1585</v>
      </c>
      <c r="F155" s="4">
        <v>14</v>
      </c>
      <c r="G155" s="235">
        <v>34200</v>
      </c>
      <c r="H155" s="211">
        <f t="shared" si="1"/>
        <v>478800</v>
      </c>
      <c r="I155" s="176" t="s">
        <v>1578</v>
      </c>
      <c r="K155" s="235"/>
      <c r="L155" s="235"/>
      <c r="M155" s="235"/>
      <c r="N155" s="235"/>
      <c r="O155" s="188"/>
    </row>
    <row r="156" spans="1:15" ht="21" customHeight="1">
      <c r="A156" s="186"/>
      <c r="B156" s="217" t="s">
        <v>1587</v>
      </c>
      <c r="C156" s="217" t="s">
        <v>1591</v>
      </c>
      <c r="E156" s="186" t="s">
        <v>1585</v>
      </c>
      <c r="F156" s="4">
        <v>13</v>
      </c>
      <c r="G156" s="235">
        <v>32300</v>
      </c>
      <c r="H156" s="211">
        <f t="shared" si="1"/>
        <v>419900</v>
      </c>
      <c r="I156" s="176" t="s">
        <v>1578</v>
      </c>
      <c r="K156" s="235"/>
      <c r="L156" s="235"/>
      <c r="M156" s="235"/>
      <c r="N156" s="235"/>
      <c r="O156" s="188"/>
    </row>
    <row r="157" spans="1:15" ht="21" customHeight="1">
      <c r="A157" s="186"/>
      <c r="B157" s="217" t="s">
        <v>1587</v>
      </c>
      <c r="C157" s="217" t="s">
        <v>1592</v>
      </c>
      <c r="E157" s="186" t="s">
        <v>1585</v>
      </c>
      <c r="F157" s="4">
        <v>53</v>
      </c>
      <c r="G157" s="235">
        <v>25600</v>
      </c>
      <c r="H157" s="211">
        <f t="shared" si="1"/>
        <v>1356800</v>
      </c>
      <c r="I157" s="176" t="s">
        <v>1578</v>
      </c>
      <c r="K157" s="235"/>
      <c r="L157" s="235"/>
      <c r="M157" s="235"/>
      <c r="N157" s="235"/>
      <c r="O157" s="188"/>
    </row>
    <row r="158" spans="1:15" ht="21" customHeight="1">
      <c r="A158" s="186"/>
      <c r="B158" s="217" t="s">
        <v>1587</v>
      </c>
      <c r="C158" s="217" t="s">
        <v>1593</v>
      </c>
      <c r="E158" s="186" t="s">
        <v>1585</v>
      </c>
      <c r="F158" s="4">
        <v>15</v>
      </c>
      <c r="G158" s="235">
        <v>23000</v>
      </c>
      <c r="H158" s="211">
        <f t="shared" si="1"/>
        <v>345000</v>
      </c>
      <c r="I158" s="176" t="s">
        <v>1578</v>
      </c>
      <c r="K158" s="235"/>
      <c r="L158" s="235"/>
      <c r="M158" s="235"/>
      <c r="N158" s="235"/>
      <c r="O158" s="188"/>
    </row>
    <row r="159" spans="1:15" ht="21" customHeight="1">
      <c r="A159" s="186"/>
      <c r="B159" s="217" t="s">
        <v>1587</v>
      </c>
      <c r="C159" s="217" t="s">
        <v>1594</v>
      </c>
      <c r="E159" s="186" t="s">
        <v>1585</v>
      </c>
      <c r="F159" s="4">
        <v>50</v>
      </c>
      <c r="G159" s="235">
        <v>19700</v>
      </c>
      <c r="H159" s="211">
        <f t="shared" si="1"/>
        <v>985000</v>
      </c>
      <c r="I159" s="176" t="s">
        <v>1578</v>
      </c>
      <c r="K159" s="235"/>
      <c r="L159" s="235"/>
      <c r="M159" s="235"/>
      <c r="N159" s="235"/>
      <c r="O159" s="188"/>
    </row>
    <row r="160" spans="1:15" ht="21" customHeight="1">
      <c r="A160" s="186"/>
      <c r="B160" s="217" t="s">
        <v>1587</v>
      </c>
      <c r="C160" s="217" t="s">
        <v>1595</v>
      </c>
      <c r="E160" s="186" t="s">
        <v>1585</v>
      </c>
      <c r="F160" s="4">
        <v>3</v>
      </c>
      <c r="G160" s="235">
        <v>18700</v>
      </c>
      <c r="H160" s="211">
        <f t="shared" si="1"/>
        <v>56100</v>
      </c>
      <c r="I160" s="176" t="s">
        <v>1578</v>
      </c>
      <c r="K160" s="235"/>
      <c r="L160" s="235"/>
      <c r="M160" s="235"/>
      <c r="N160" s="235"/>
      <c r="O160" s="188"/>
    </row>
    <row r="161" spans="1:15" ht="21" customHeight="1">
      <c r="A161" s="186"/>
      <c r="B161" s="217" t="s">
        <v>1587</v>
      </c>
      <c r="C161" s="217" t="s">
        <v>1596</v>
      </c>
      <c r="E161" s="186" t="s">
        <v>1585</v>
      </c>
      <c r="F161" s="4">
        <v>16</v>
      </c>
      <c r="G161" s="235">
        <v>19700</v>
      </c>
      <c r="H161" s="211">
        <f t="shared" si="1"/>
        <v>315200</v>
      </c>
      <c r="I161" s="176" t="s">
        <v>1578</v>
      </c>
      <c r="K161" s="235"/>
      <c r="L161" s="235"/>
      <c r="M161" s="235"/>
      <c r="N161" s="235"/>
      <c r="O161" s="188"/>
    </row>
    <row r="162" spans="1:15" ht="21" customHeight="1">
      <c r="A162" s="186"/>
      <c r="G162" s="235"/>
      <c r="H162" s="211"/>
      <c r="K162" s="235"/>
      <c r="L162" s="235"/>
      <c r="M162" s="235"/>
      <c r="N162" s="235"/>
      <c r="O162" s="188"/>
    </row>
    <row r="163" spans="1:15" ht="21" customHeight="1">
      <c r="A163" s="186"/>
      <c r="G163" s="235"/>
      <c r="H163" s="211"/>
      <c r="K163" s="235"/>
      <c r="L163" s="235"/>
      <c r="M163" s="235"/>
      <c r="N163" s="235"/>
      <c r="O163" s="188"/>
    </row>
    <row r="164" spans="1:15" ht="21" customHeight="1">
      <c r="A164" s="186"/>
      <c r="B164" s="217" t="s">
        <v>1587</v>
      </c>
      <c r="C164" s="217" t="s">
        <v>1597</v>
      </c>
      <c r="E164" s="186" t="s">
        <v>1585</v>
      </c>
      <c r="F164" s="4">
        <v>53</v>
      </c>
      <c r="G164" s="235">
        <v>29000</v>
      </c>
      <c r="H164" s="211">
        <f t="shared" si="1"/>
        <v>1537000</v>
      </c>
      <c r="I164" s="176" t="s">
        <v>1578</v>
      </c>
      <c r="K164" s="235"/>
      <c r="L164" s="235"/>
      <c r="M164" s="235"/>
      <c r="N164" s="235"/>
      <c r="O164" s="188"/>
    </row>
    <row r="165" spans="1:15" ht="21" customHeight="1">
      <c r="A165" s="186"/>
      <c r="B165" s="217" t="s">
        <v>1587</v>
      </c>
      <c r="C165" s="217" t="s">
        <v>1598</v>
      </c>
      <c r="E165" s="186" t="s">
        <v>1585</v>
      </c>
      <c r="F165" s="4">
        <v>2</v>
      </c>
      <c r="G165" s="235">
        <v>39900</v>
      </c>
      <c r="H165" s="211">
        <f t="shared" si="1"/>
        <v>79800</v>
      </c>
      <c r="I165" s="176" t="s">
        <v>1578</v>
      </c>
      <c r="K165" s="235"/>
      <c r="L165" s="235"/>
      <c r="M165" s="235"/>
      <c r="N165" s="235"/>
      <c r="O165" s="188"/>
    </row>
    <row r="166" spans="1:15" ht="21" customHeight="1">
      <c r="A166" s="186"/>
      <c r="B166" s="217" t="s">
        <v>1587</v>
      </c>
      <c r="C166" s="217" t="s">
        <v>1599</v>
      </c>
      <c r="E166" s="186" t="s">
        <v>1585</v>
      </c>
      <c r="F166" s="4">
        <v>62</v>
      </c>
      <c r="G166" s="235">
        <v>47000</v>
      </c>
      <c r="H166" s="211">
        <f t="shared" si="1"/>
        <v>2914000</v>
      </c>
      <c r="I166" s="176" t="s">
        <v>1600</v>
      </c>
      <c r="K166" s="235"/>
      <c r="L166" s="235"/>
      <c r="M166" s="235"/>
      <c r="N166" s="235"/>
      <c r="O166" s="188"/>
    </row>
    <row r="167" spans="1:15" ht="21" customHeight="1">
      <c r="A167" s="186"/>
      <c r="B167" s="217" t="s">
        <v>1587</v>
      </c>
      <c r="C167" s="217" t="s">
        <v>418</v>
      </c>
      <c r="E167" s="186" t="s">
        <v>1585</v>
      </c>
      <c r="F167" s="4">
        <v>6</v>
      </c>
      <c r="G167" s="235">
        <v>42600</v>
      </c>
      <c r="H167" s="211">
        <f t="shared" si="1"/>
        <v>255600</v>
      </c>
      <c r="I167" s="176" t="s">
        <v>1600</v>
      </c>
      <c r="K167" s="235"/>
      <c r="L167" s="235"/>
      <c r="M167" s="235"/>
      <c r="N167" s="235"/>
      <c r="O167" s="188"/>
    </row>
    <row r="168" spans="1:15" ht="21" customHeight="1">
      <c r="A168" s="186"/>
      <c r="B168" s="217" t="s">
        <v>1587</v>
      </c>
      <c r="C168" s="217" t="s">
        <v>1601</v>
      </c>
      <c r="E168" s="186" t="s">
        <v>1585</v>
      </c>
      <c r="F168" s="4">
        <v>9</v>
      </c>
      <c r="G168" s="235">
        <v>36500</v>
      </c>
      <c r="H168" s="211">
        <f t="shared" si="1"/>
        <v>328500</v>
      </c>
      <c r="I168" s="176" t="s">
        <v>1600</v>
      </c>
      <c r="K168" s="235"/>
      <c r="L168" s="235"/>
      <c r="M168" s="235"/>
      <c r="N168" s="235"/>
      <c r="O168" s="188"/>
    </row>
    <row r="169" spans="1:15" ht="21" customHeight="1">
      <c r="A169" s="186"/>
      <c r="B169" s="188" t="s">
        <v>1587</v>
      </c>
      <c r="C169" s="188" t="s">
        <v>1602</v>
      </c>
      <c r="D169" s="188"/>
      <c r="E169" s="186" t="s">
        <v>1585</v>
      </c>
      <c r="F169" s="4">
        <v>4</v>
      </c>
      <c r="G169" s="235">
        <v>63100</v>
      </c>
      <c r="H169" s="211">
        <f t="shared" si="1"/>
        <v>252400</v>
      </c>
      <c r="I169" s="176" t="s">
        <v>1600</v>
      </c>
      <c r="K169" s="188"/>
      <c r="L169" s="188"/>
      <c r="M169" s="188"/>
      <c r="N169" s="188"/>
      <c r="O169" s="188"/>
    </row>
    <row r="170" spans="1:15" ht="21" customHeight="1">
      <c r="A170" s="186"/>
      <c r="B170" s="217" t="s">
        <v>1587</v>
      </c>
      <c r="C170" s="217" t="s">
        <v>1603</v>
      </c>
      <c r="E170" s="186" t="s">
        <v>1585</v>
      </c>
      <c r="F170" s="4">
        <v>45</v>
      </c>
      <c r="G170" s="235">
        <v>48900</v>
      </c>
      <c r="H170" s="211">
        <f t="shared" si="1"/>
        <v>2200500</v>
      </c>
      <c r="I170" s="176" t="s">
        <v>1600</v>
      </c>
      <c r="K170" s="235"/>
      <c r="L170" s="235"/>
      <c r="M170" s="235"/>
      <c r="N170" s="235"/>
      <c r="O170" s="188"/>
    </row>
    <row r="171" spans="1:15" ht="21" customHeight="1">
      <c r="A171" s="186"/>
      <c r="B171" s="188" t="s">
        <v>1587</v>
      </c>
      <c r="C171" s="188" t="s">
        <v>1604</v>
      </c>
      <c r="D171" s="188"/>
      <c r="E171" s="186" t="s">
        <v>1585</v>
      </c>
      <c r="F171" s="4">
        <v>74</v>
      </c>
      <c r="G171" s="235">
        <v>25300</v>
      </c>
      <c r="H171" s="211">
        <f t="shared" si="1"/>
        <v>1872200</v>
      </c>
      <c r="I171" s="176" t="s">
        <v>1600</v>
      </c>
      <c r="K171" s="188"/>
      <c r="L171" s="188"/>
      <c r="M171" s="188"/>
      <c r="N171" s="188"/>
      <c r="O171" s="188"/>
    </row>
    <row r="172" spans="1:15" ht="21" customHeight="1">
      <c r="A172" s="186"/>
      <c r="B172" s="217" t="s">
        <v>1587</v>
      </c>
      <c r="C172" s="217" t="s">
        <v>1605</v>
      </c>
      <c r="E172" s="186" t="s">
        <v>1585</v>
      </c>
      <c r="F172" s="4">
        <v>20</v>
      </c>
      <c r="G172" s="235">
        <v>17500</v>
      </c>
      <c r="H172" s="211">
        <f t="shared" si="1"/>
        <v>350000</v>
      </c>
      <c r="I172" s="176" t="s">
        <v>1600</v>
      </c>
      <c r="K172" s="235"/>
      <c r="L172" s="235"/>
      <c r="M172" s="235"/>
      <c r="N172" s="235"/>
      <c r="O172" s="188"/>
    </row>
    <row r="173" spans="1:15" ht="21" customHeight="1">
      <c r="A173" s="186"/>
      <c r="B173" s="217" t="s">
        <v>1587</v>
      </c>
      <c r="C173" s="217" t="s">
        <v>1606</v>
      </c>
      <c r="E173" s="186" t="s">
        <v>1585</v>
      </c>
      <c r="F173" s="4">
        <v>32</v>
      </c>
      <c r="G173" s="235">
        <v>14900</v>
      </c>
      <c r="H173" s="211">
        <f t="shared" si="1"/>
        <v>476800</v>
      </c>
      <c r="I173" s="176" t="s">
        <v>1600</v>
      </c>
      <c r="K173" s="235"/>
      <c r="L173" s="235"/>
      <c r="M173" s="235"/>
      <c r="N173" s="235"/>
      <c r="O173" s="188"/>
    </row>
    <row r="174" spans="1:15" ht="21" customHeight="1">
      <c r="A174" s="186"/>
      <c r="B174" s="217" t="s">
        <v>1587</v>
      </c>
      <c r="C174" s="217" t="s">
        <v>1607</v>
      </c>
      <c r="E174" s="186" t="s">
        <v>1585</v>
      </c>
      <c r="F174" s="4">
        <v>6</v>
      </c>
      <c r="G174" s="235">
        <v>12000</v>
      </c>
      <c r="H174" s="211">
        <f t="shared" si="1"/>
        <v>72000</v>
      </c>
      <c r="I174" s="176" t="s">
        <v>1600</v>
      </c>
      <c r="K174" s="235"/>
      <c r="L174" s="235"/>
      <c r="M174" s="235"/>
      <c r="N174" s="235"/>
      <c r="O174" s="188"/>
    </row>
    <row r="175" spans="1:15" ht="21" customHeight="1">
      <c r="A175" s="186"/>
      <c r="B175" s="217" t="s">
        <v>1587</v>
      </c>
      <c r="C175" s="217" t="s">
        <v>1608</v>
      </c>
      <c r="E175" s="186" t="s">
        <v>1585</v>
      </c>
      <c r="F175" s="4">
        <v>2</v>
      </c>
      <c r="G175" s="235">
        <v>10300</v>
      </c>
      <c r="H175" s="211">
        <f t="shared" si="1"/>
        <v>20600</v>
      </c>
      <c r="I175" s="176" t="s">
        <v>1600</v>
      </c>
      <c r="K175" s="233"/>
      <c r="L175" s="233"/>
      <c r="M175" s="233"/>
      <c r="N175" s="233"/>
      <c r="O175" s="188"/>
    </row>
    <row r="176" spans="1:15" ht="21" customHeight="1">
      <c r="A176" s="186"/>
      <c r="B176" s="217" t="s">
        <v>1587</v>
      </c>
      <c r="C176" s="217" t="s">
        <v>1609</v>
      </c>
      <c r="E176" s="186" t="s">
        <v>1585</v>
      </c>
      <c r="F176" s="4">
        <v>20</v>
      </c>
      <c r="G176" s="235">
        <v>31200</v>
      </c>
      <c r="H176" s="211">
        <f t="shared" si="1"/>
        <v>624000</v>
      </c>
      <c r="I176" s="176" t="s">
        <v>1600</v>
      </c>
      <c r="K176" s="235"/>
      <c r="L176" s="235"/>
      <c r="M176" s="235"/>
      <c r="N176" s="235"/>
      <c r="O176" s="188"/>
    </row>
    <row r="177" spans="1:15" ht="21" customHeight="1">
      <c r="A177" s="186"/>
      <c r="B177" s="217" t="s">
        <v>1587</v>
      </c>
      <c r="C177" s="217" t="s">
        <v>1610</v>
      </c>
      <c r="E177" s="186" t="s">
        <v>1585</v>
      </c>
      <c r="F177" s="4">
        <v>5</v>
      </c>
      <c r="G177" s="235">
        <v>14800</v>
      </c>
      <c r="H177" s="211">
        <f t="shared" si="1"/>
        <v>74000</v>
      </c>
      <c r="I177" s="176" t="s">
        <v>1600</v>
      </c>
      <c r="K177" s="235"/>
      <c r="L177" s="235"/>
      <c r="M177" s="235"/>
      <c r="N177" s="235"/>
      <c r="O177" s="188"/>
    </row>
    <row r="178" spans="1:15" ht="21" customHeight="1">
      <c r="A178" s="186"/>
      <c r="B178" s="217" t="s">
        <v>1587</v>
      </c>
      <c r="C178" s="217" t="s">
        <v>1611</v>
      </c>
      <c r="E178" s="186" t="s">
        <v>1585</v>
      </c>
      <c r="F178" s="4">
        <v>1</v>
      </c>
      <c r="G178" s="235">
        <v>31000</v>
      </c>
      <c r="H178" s="211">
        <f t="shared" si="1"/>
        <v>31000</v>
      </c>
      <c r="I178" s="176" t="s">
        <v>1600</v>
      </c>
      <c r="K178" s="235"/>
      <c r="L178" s="235"/>
      <c r="M178" s="235"/>
      <c r="N178" s="235"/>
      <c r="O178" s="188"/>
    </row>
    <row r="179" spans="1:15" ht="21" customHeight="1">
      <c r="A179" s="186"/>
      <c r="B179" s="217" t="s">
        <v>1587</v>
      </c>
      <c r="C179" s="217" t="s">
        <v>1612</v>
      </c>
      <c r="E179" s="186" t="s">
        <v>1585</v>
      </c>
      <c r="F179" s="4">
        <v>8</v>
      </c>
      <c r="G179" s="235">
        <v>217000</v>
      </c>
      <c r="H179" s="211">
        <f t="shared" si="1"/>
        <v>1736000</v>
      </c>
      <c r="I179" s="176" t="s">
        <v>1600</v>
      </c>
      <c r="K179" s="235"/>
      <c r="L179" s="235"/>
      <c r="M179" s="235"/>
      <c r="N179" s="235"/>
      <c r="O179" s="188"/>
    </row>
    <row r="180" spans="1:15" ht="21" customHeight="1">
      <c r="A180" s="186"/>
      <c r="G180" s="235"/>
      <c r="H180" s="211"/>
      <c r="K180" s="235"/>
      <c r="L180" s="235"/>
      <c r="M180" s="235"/>
      <c r="N180" s="235"/>
      <c r="O180" s="188"/>
    </row>
    <row r="181" spans="1:15" ht="21" customHeight="1">
      <c r="A181" s="186"/>
      <c r="B181" s="217" t="s">
        <v>1613</v>
      </c>
      <c r="C181" s="217" t="s">
        <v>1614</v>
      </c>
      <c r="D181" s="218" t="s">
        <v>1615</v>
      </c>
      <c r="E181" s="186" t="s">
        <v>1566</v>
      </c>
      <c r="F181" s="4">
        <v>36</v>
      </c>
      <c r="G181" s="235">
        <v>12300</v>
      </c>
      <c r="H181" s="211">
        <f t="shared" si="1"/>
        <v>442800</v>
      </c>
      <c r="I181" s="176" t="s">
        <v>1600</v>
      </c>
      <c r="K181" s="235"/>
      <c r="L181" s="235"/>
      <c r="M181" s="235"/>
      <c r="N181" s="235"/>
      <c r="O181" s="188"/>
    </row>
    <row r="182" spans="1:15" ht="21" customHeight="1">
      <c r="B182" s="217" t="s">
        <v>1616</v>
      </c>
      <c r="C182" s="217" t="s">
        <v>1617</v>
      </c>
      <c r="D182" s="218" t="s">
        <v>1618</v>
      </c>
      <c r="E182" s="186" t="s">
        <v>1566</v>
      </c>
      <c r="F182" s="4">
        <v>12</v>
      </c>
      <c r="G182" s="235">
        <v>13800</v>
      </c>
      <c r="H182" s="211">
        <f t="shared" si="1"/>
        <v>165600</v>
      </c>
      <c r="I182" s="176" t="s">
        <v>1600</v>
      </c>
      <c r="K182" s="235"/>
      <c r="L182" s="235"/>
      <c r="M182" s="235"/>
      <c r="N182" s="235"/>
      <c r="O182" s="188"/>
    </row>
    <row r="183" spans="1:15" ht="21" customHeight="1">
      <c r="A183" s="186"/>
      <c r="B183" s="217" t="s">
        <v>1616</v>
      </c>
      <c r="C183" s="217" t="s">
        <v>1619</v>
      </c>
      <c r="D183" s="218" t="s">
        <v>1620</v>
      </c>
      <c r="E183" s="186" t="s">
        <v>1566</v>
      </c>
      <c r="F183" s="4">
        <v>38</v>
      </c>
      <c r="G183" s="235">
        <v>9690</v>
      </c>
      <c r="H183" s="211">
        <f t="shared" si="1"/>
        <v>368220</v>
      </c>
      <c r="I183" s="176" t="s">
        <v>1600</v>
      </c>
      <c r="K183" s="235"/>
      <c r="L183" s="235"/>
      <c r="M183" s="235"/>
      <c r="N183" s="235"/>
      <c r="O183" s="188"/>
    </row>
    <row r="184" spans="1:15" ht="21" customHeight="1">
      <c r="A184" s="186"/>
      <c r="B184" s="217" t="s">
        <v>1616</v>
      </c>
      <c r="C184" s="217" t="s">
        <v>1621</v>
      </c>
      <c r="D184" s="218" t="s">
        <v>1622</v>
      </c>
      <c r="E184" s="186" t="s">
        <v>1566</v>
      </c>
      <c r="F184" s="4">
        <v>12</v>
      </c>
      <c r="G184" s="235">
        <v>9930</v>
      </c>
      <c r="H184" s="211">
        <f t="shared" si="1"/>
        <v>119160</v>
      </c>
      <c r="I184" s="176" t="s">
        <v>1600</v>
      </c>
      <c r="K184" s="235"/>
      <c r="L184" s="235"/>
      <c r="M184" s="235"/>
      <c r="N184" s="235"/>
      <c r="O184" s="188"/>
    </row>
    <row r="185" spans="1:15" ht="21" customHeight="1">
      <c r="A185" s="186"/>
      <c r="B185" s="217" t="s">
        <v>1616</v>
      </c>
      <c r="C185" s="217" t="s">
        <v>1623</v>
      </c>
      <c r="D185" s="218" t="s">
        <v>1624</v>
      </c>
      <c r="E185" s="186" t="s">
        <v>1566</v>
      </c>
      <c r="F185" s="4">
        <v>2</v>
      </c>
      <c r="G185" s="235">
        <v>12000</v>
      </c>
      <c r="H185" s="211">
        <f t="shared" si="1"/>
        <v>24000</v>
      </c>
      <c r="I185" s="176" t="s">
        <v>1600</v>
      </c>
      <c r="K185" s="235"/>
      <c r="L185" s="235"/>
      <c r="M185" s="235"/>
      <c r="N185" s="235"/>
      <c r="O185" s="188"/>
    </row>
    <row r="186" spans="1:15" ht="21" customHeight="1">
      <c r="A186" s="186"/>
      <c r="B186" s="217" t="s">
        <v>1625</v>
      </c>
      <c r="D186" s="218" t="s">
        <v>1626</v>
      </c>
      <c r="E186" s="186" t="s">
        <v>1566</v>
      </c>
      <c r="F186" s="4">
        <v>5</v>
      </c>
      <c r="G186" s="235">
        <v>3900</v>
      </c>
      <c r="H186" s="211">
        <f t="shared" si="1"/>
        <v>19500</v>
      </c>
      <c r="I186" s="176" t="s">
        <v>1600</v>
      </c>
      <c r="K186" s="235"/>
      <c r="L186" s="235"/>
      <c r="M186" s="235"/>
      <c r="N186" s="235"/>
      <c r="O186" s="188"/>
    </row>
    <row r="187" spans="1:15" ht="21" customHeight="1">
      <c r="A187" s="186"/>
      <c r="B187" s="217" t="s">
        <v>1625</v>
      </c>
      <c r="C187" s="217" t="s">
        <v>1627</v>
      </c>
      <c r="D187" s="218" t="s">
        <v>1628</v>
      </c>
      <c r="E187" s="186" t="s">
        <v>1566</v>
      </c>
      <c r="F187" s="4">
        <v>12</v>
      </c>
      <c r="G187" s="235">
        <v>5590</v>
      </c>
      <c r="H187" s="211">
        <f t="shared" ref="H187:H214" si="2">INT(F187*G187)</f>
        <v>67080</v>
      </c>
      <c r="I187" s="176" t="s">
        <v>1600</v>
      </c>
      <c r="K187" s="235"/>
      <c r="L187" s="235"/>
      <c r="M187" s="235"/>
      <c r="N187" s="235"/>
      <c r="O187" s="188"/>
    </row>
    <row r="188" spans="1:15" ht="21" customHeight="1">
      <c r="A188" s="186"/>
      <c r="B188" s="188"/>
      <c r="C188" s="188"/>
      <c r="D188" s="188"/>
      <c r="E188" s="188"/>
      <c r="G188" s="188"/>
      <c r="H188" s="211"/>
      <c r="K188" s="188"/>
      <c r="L188" s="188"/>
      <c r="M188" s="188"/>
      <c r="N188" s="188"/>
      <c r="O188" s="188"/>
    </row>
    <row r="189" spans="1:15" ht="21" customHeight="1">
      <c r="A189" s="186"/>
      <c r="B189" s="217" t="s">
        <v>1629</v>
      </c>
      <c r="C189" s="217" t="s">
        <v>1630</v>
      </c>
      <c r="E189" s="186" t="s">
        <v>1566</v>
      </c>
      <c r="F189" s="4">
        <v>7</v>
      </c>
      <c r="G189" s="233">
        <v>7470</v>
      </c>
      <c r="H189" s="211">
        <f t="shared" si="2"/>
        <v>52290</v>
      </c>
      <c r="I189" s="176" t="s">
        <v>1600</v>
      </c>
      <c r="K189" s="235"/>
      <c r="L189" s="235"/>
      <c r="M189" s="235"/>
      <c r="N189" s="235"/>
      <c r="O189" s="188"/>
    </row>
    <row r="190" spans="1:15" ht="21" customHeight="1">
      <c r="A190" s="186"/>
      <c r="B190" s="217" t="s">
        <v>1629</v>
      </c>
      <c r="C190" s="217" t="s">
        <v>1631</v>
      </c>
      <c r="E190" s="186" t="s">
        <v>1566</v>
      </c>
      <c r="F190" s="4">
        <v>8</v>
      </c>
      <c r="G190" s="233">
        <v>8620</v>
      </c>
      <c r="H190" s="211">
        <f t="shared" si="2"/>
        <v>68960</v>
      </c>
      <c r="I190" s="176" t="s">
        <v>1600</v>
      </c>
      <c r="K190" s="235"/>
      <c r="L190" s="235"/>
      <c r="M190" s="235"/>
      <c r="N190" s="235"/>
      <c r="O190" s="188"/>
    </row>
    <row r="191" spans="1:15" ht="21" customHeight="1">
      <c r="A191" s="186"/>
      <c r="B191" s="188" t="s">
        <v>1629</v>
      </c>
      <c r="C191" s="188" t="s">
        <v>1632</v>
      </c>
      <c r="D191" s="188"/>
      <c r="E191" s="186" t="s">
        <v>1566</v>
      </c>
      <c r="F191" s="4">
        <v>4</v>
      </c>
      <c r="G191" s="233">
        <v>9700</v>
      </c>
      <c r="H191" s="211">
        <f t="shared" si="2"/>
        <v>38800</v>
      </c>
      <c r="I191" s="176" t="s">
        <v>1600</v>
      </c>
      <c r="K191" s="188"/>
      <c r="L191" s="188"/>
      <c r="M191" s="188"/>
      <c r="N191" s="188"/>
      <c r="O191" s="188"/>
    </row>
    <row r="192" spans="1:15" ht="21" customHeight="1">
      <c r="A192" s="186"/>
      <c r="B192" s="217" t="s">
        <v>1629</v>
      </c>
      <c r="C192" s="217" t="s">
        <v>1633</v>
      </c>
      <c r="E192" s="186" t="s">
        <v>1566</v>
      </c>
      <c r="F192" s="4">
        <v>1</v>
      </c>
      <c r="G192" s="233">
        <v>24100</v>
      </c>
      <c r="H192" s="211">
        <f t="shared" si="2"/>
        <v>24100</v>
      </c>
      <c r="I192" s="176" t="s">
        <v>1600</v>
      </c>
      <c r="K192" s="235"/>
      <c r="L192" s="235"/>
      <c r="M192" s="235"/>
      <c r="N192" s="235"/>
      <c r="O192" s="188"/>
    </row>
    <row r="193" spans="1:15" ht="21" customHeight="1">
      <c r="A193" s="186"/>
      <c r="B193" s="217" t="s">
        <v>1629</v>
      </c>
      <c r="C193" s="217" t="s">
        <v>1634</v>
      </c>
      <c r="E193" s="186" t="s">
        <v>1566</v>
      </c>
      <c r="F193" s="4">
        <v>1</v>
      </c>
      <c r="G193" s="233">
        <v>26500</v>
      </c>
      <c r="H193" s="211">
        <f t="shared" si="2"/>
        <v>26500</v>
      </c>
      <c r="I193" s="176" t="s">
        <v>1600</v>
      </c>
      <c r="K193" s="235"/>
      <c r="L193" s="235"/>
      <c r="M193" s="235"/>
      <c r="N193" s="235"/>
      <c r="O193" s="188"/>
    </row>
    <row r="194" spans="1:15" ht="21" customHeight="1">
      <c r="A194" s="186"/>
      <c r="B194" s="188"/>
      <c r="C194" s="188"/>
      <c r="D194" s="188"/>
      <c r="E194" s="188"/>
      <c r="G194" s="188"/>
      <c r="H194" s="211"/>
      <c r="K194" s="188"/>
      <c r="L194" s="188"/>
      <c r="M194" s="188"/>
      <c r="N194" s="188"/>
      <c r="O194" s="188"/>
    </row>
    <row r="195" spans="1:15" ht="21" customHeight="1">
      <c r="A195" s="186"/>
      <c r="B195" s="217" t="s">
        <v>1635</v>
      </c>
      <c r="C195" s="217" t="s">
        <v>1636</v>
      </c>
      <c r="E195" s="186" t="s">
        <v>1566</v>
      </c>
      <c r="F195" s="4">
        <v>24</v>
      </c>
      <c r="G195" s="235">
        <v>1820</v>
      </c>
      <c r="H195" s="211">
        <f t="shared" si="2"/>
        <v>43680</v>
      </c>
      <c r="I195" s="176" t="s">
        <v>1600</v>
      </c>
      <c r="K195" s="235"/>
      <c r="L195" s="235"/>
      <c r="M195" s="235"/>
      <c r="N195" s="235"/>
      <c r="O195" s="188"/>
    </row>
    <row r="196" spans="1:15" ht="21" customHeight="1">
      <c r="A196" s="186"/>
      <c r="B196" s="217" t="s">
        <v>1635</v>
      </c>
      <c r="C196" s="217" t="s">
        <v>1637</v>
      </c>
      <c r="E196" s="186" t="s">
        <v>1566</v>
      </c>
      <c r="F196" s="4">
        <v>8</v>
      </c>
      <c r="G196" s="235">
        <v>2670</v>
      </c>
      <c r="H196" s="211">
        <f t="shared" si="2"/>
        <v>21360</v>
      </c>
      <c r="I196" s="176" t="s">
        <v>1600</v>
      </c>
      <c r="K196" s="235"/>
      <c r="L196" s="235"/>
      <c r="M196" s="235"/>
      <c r="N196" s="235"/>
      <c r="O196" s="188"/>
    </row>
    <row r="197" spans="1:15" ht="21" customHeight="1">
      <c r="A197" s="186"/>
      <c r="B197" s="188" t="s">
        <v>1635</v>
      </c>
      <c r="C197" s="188" t="s">
        <v>1638</v>
      </c>
      <c r="D197" s="188"/>
      <c r="E197" s="186" t="s">
        <v>1566</v>
      </c>
      <c r="F197" s="4">
        <v>5</v>
      </c>
      <c r="G197" s="235">
        <v>3530</v>
      </c>
      <c r="H197" s="211">
        <f t="shared" si="2"/>
        <v>17650</v>
      </c>
      <c r="I197" s="176" t="s">
        <v>1600</v>
      </c>
      <c r="K197" s="188"/>
      <c r="L197" s="188"/>
      <c r="M197" s="188"/>
      <c r="N197" s="188"/>
      <c r="O197" s="188"/>
    </row>
    <row r="198" spans="1:15" ht="21" customHeight="1">
      <c r="A198" s="186"/>
      <c r="B198" s="188" t="s">
        <v>1635</v>
      </c>
      <c r="C198" s="188" t="s">
        <v>1639</v>
      </c>
      <c r="D198" s="188"/>
      <c r="E198" s="186" t="s">
        <v>1566</v>
      </c>
      <c r="F198" s="4">
        <v>13</v>
      </c>
      <c r="G198" s="235">
        <v>4620</v>
      </c>
      <c r="H198" s="211">
        <f t="shared" si="2"/>
        <v>60060</v>
      </c>
      <c r="I198" s="176" t="s">
        <v>1600</v>
      </c>
      <c r="K198" s="188"/>
      <c r="L198" s="188"/>
      <c r="M198" s="188"/>
      <c r="N198" s="188"/>
      <c r="O198" s="188"/>
    </row>
    <row r="199" spans="1:15" ht="21" customHeight="1">
      <c r="A199" s="186"/>
      <c r="B199" s="188" t="s">
        <v>1635</v>
      </c>
      <c r="C199" s="188" t="s">
        <v>1640</v>
      </c>
      <c r="D199" s="188"/>
      <c r="E199" s="186" t="s">
        <v>1566</v>
      </c>
      <c r="F199" s="4">
        <v>1</v>
      </c>
      <c r="G199" s="235">
        <v>2050</v>
      </c>
      <c r="H199" s="211">
        <f t="shared" si="2"/>
        <v>2050</v>
      </c>
      <c r="I199" s="176" t="s">
        <v>1600</v>
      </c>
      <c r="K199" s="188"/>
      <c r="L199" s="188"/>
      <c r="M199" s="188"/>
      <c r="N199" s="188"/>
      <c r="O199" s="188"/>
    </row>
    <row r="200" spans="1:15" ht="21" customHeight="1">
      <c r="A200" s="186"/>
      <c r="B200" s="188" t="s">
        <v>1635</v>
      </c>
      <c r="C200" s="188" t="s">
        <v>1641</v>
      </c>
      <c r="D200" s="188"/>
      <c r="E200" s="186" t="s">
        <v>1566</v>
      </c>
      <c r="F200" s="4">
        <v>22</v>
      </c>
      <c r="G200" s="235">
        <v>2910</v>
      </c>
      <c r="H200" s="211">
        <f t="shared" si="2"/>
        <v>64020</v>
      </c>
      <c r="I200" s="176" t="s">
        <v>1600</v>
      </c>
      <c r="K200" s="188"/>
      <c r="L200" s="188"/>
      <c r="M200" s="188"/>
      <c r="N200" s="188"/>
      <c r="O200" s="188"/>
    </row>
    <row r="201" spans="1:15" ht="21" customHeight="1">
      <c r="A201" s="186"/>
      <c r="B201" s="188" t="s">
        <v>1635</v>
      </c>
      <c r="C201" s="188" t="s">
        <v>1642</v>
      </c>
      <c r="D201" s="188"/>
      <c r="E201" s="186" t="s">
        <v>1566</v>
      </c>
      <c r="F201" s="4">
        <v>1</v>
      </c>
      <c r="G201" s="235">
        <v>2870</v>
      </c>
      <c r="H201" s="211">
        <f t="shared" si="2"/>
        <v>2870</v>
      </c>
      <c r="I201" s="176" t="s">
        <v>1643</v>
      </c>
      <c r="K201" s="188"/>
      <c r="L201" s="188"/>
      <c r="M201" s="188"/>
      <c r="N201" s="188"/>
      <c r="O201" s="188"/>
    </row>
    <row r="202" spans="1:15" ht="21" customHeight="1">
      <c r="A202" s="186"/>
      <c r="B202" s="217" t="s">
        <v>1635</v>
      </c>
      <c r="C202" s="217" t="s">
        <v>1644</v>
      </c>
      <c r="E202" s="186" t="s">
        <v>1566</v>
      </c>
      <c r="F202" s="4">
        <v>1</v>
      </c>
      <c r="G202" s="235">
        <v>4000</v>
      </c>
      <c r="H202" s="211">
        <f t="shared" si="2"/>
        <v>4000</v>
      </c>
      <c r="I202" s="176" t="s">
        <v>1643</v>
      </c>
      <c r="K202" s="235"/>
      <c r="L202" s="235"/>
      <c r="M202" s="235"/>
      <c r="N202" s="235"/>
      <c r="O202" s="188"/>
    </row>
    <row r="203" spans="1:15" ht="21" customHeight="1">
      <c r="A203" s="186"/>
      <c r="B203" s="217" t="s">
        <v>1635</v>
      </c>
      <c r="C203" s="217" t="s">
        <v>1645</v>
      </c>
      <c r="E203" s="186" t="s">
        <v>1566</v>
      </c>
      <c r="F203" s="4">
        <v>1</v>
      </c>
      <c r="G203" s="235">
        <v>5350</v>
      </c>
      <c r="H203" s="211">
        <f t="shared" si="2"/>
        <v>5350</v>
      </c>
      <c r="I203" s="176" t="s">
        <v>1643</v>
      </c>
      <c r="K203" s="235"/>
      <c r="L203" s="235"/>
      <c r="M203" s="235"/>
      <c r="N203" s="235"/>
      <c r="O203" s="188"/>
    </row>
    <row r="204" spans="1:15" ht="21" customHeight="1">
      <c r="A204" s="186"/>
      <c r="B204" s="217" t="s">
        <v>1635</v>
      </c>
      <c r="C204" s="217" t="s">
        <v>1646</v>
      </c>
      <c r="E204" s="186" t="s">
        <v>1566</v>
      </c>
      <c r="F204" s="4">
        <v>1</v>
      </c>
      <c r="G204" s="235">
        <v>6440</v>
      </c>
      <c r="H204" s="211">
        <f t="shared" si="2"/>
        <v>6440</v>
      </c>
      <c r="I204" s="176" t="s">
        <v>1643</v>
      </c>
      <c r="K204" s="235"/>
      <c r="L204" s="235"/>
      <c r="M204" s="235"/>
      <c r="N204" s="235"/>
      <c r="O204" s="188"/>
    </row>
    <row r="205" spans="1:15" ht="21" customHeight="1">
      <c r="A205" s="186"/>
      <c r="B205" s="217" t="s">
        <v>1635</v>
      </c>
      <c r="C205" s="217" t="s">
        <v>1647</v>
      </c>
      <c r="E205" s="186" t="s">
        <v>1566</v>
      </c>
      <c r="F205" s="4">
        <v>1</v>
      </c>
      <c r="G205" s="235">
        <v>2340</v>
      </c>
      <c r="H205" s="211">
        <f t="shared" si="2"/>
        <v>2340</v>
      </c>
      <c r="I205" s="176" t="s">
        <v>1643</v>
      </c>
      <c r="K205" s="235"/>
      <c r="L205" s="235"/>
      <c r="M205" s="235"/>
      <c r="N205" s="235"/>
      <c r="O205" s="188"/>
    </row>
    <row r="206" spans="1:15" ht="21" customHeight="1">
      <c r="A206" s="186"/>
      <c r="B206" s="217" t="s">
        <v>1648</v>
      </c>
      <c r="C206" s="217" t="s">
        <v>1647</v>
      </c>
      <c r="D206" s="218" t="s">
        <v>1649</v>
      </c>
      <c r="E206" s="186" t="s">
        <v>1566</v>
      </c>
      <c r="F206" s="4">
        <v>1</v>
      </c>
      <c r="G206" s="235">
        <v>3110</v>
      </c>
      <c r="H206" s="211">
        <f t="shared" si="2"/>
        <v>3110</v>
      </c>
      <c r="I206" s="176" t="s">
        <v>1643</v>
      </c>
      <c r="K206" s="235"/>
      <c r="L206" s="235"/>
      <c r="M206" s="235"/>
      <c r="N206" s="235"/>
      <c r="O206" s="188"/>
    </row>
    <row r="207" spans="1:15" ht="21" customHeight="1">
      <c r="A207" s="186"/>
      <c r="B207" s="217" t="s">
        <v>1635</v>
      </c>
      <c r="C207" s="217" t="s">
        <v>1650</v>
      </c>
      <c r="E207" s="186" t="s">
        <v>1566</v>
      </c>
      <c r="F207" s="4">
        <v>2</v>
      </c>
      <c r="G207" s="235">
        <v>7440</v>
      </c>
      <c r="H207" s="211">
        <f t="shared" si="2"/>
        <v>14880</v>
      </c>
      <c r="I207" s="176" t="s">
        <v>1643</v>
      </c>
      <c r="K207" s="235"/>
      <c r="L207" s="235"/>
      <c r="M207" s="235"/>
      <c r="N207" s="235"/>
      <c r="O207" s="188"/>
    </row>
    <row r="208" spans="1:15" ht="21" customHeight="1">
      <c r="A208" s="186"/>
      <c r="G208" s="235"/>
      <c r="H208" s="211"/>
      <c r="K208" s="235"/>
      <c r="L208" s="235"/>
      <c r="M208" s="235"/>
      <c r="N208" s="235"/>
      <c r="O208" s="188"/>
    </row>
    <row r="209" spans="1:15" ht="21" customHeight="1">
      <c r="A209" s="186"/>
      <c r="B209" s="217" t="s">
        <v>1651</v>
      </c>
      <c r="C209" s="217" t="s">
        <v>1652</v>
      </c>
      <c r="D209" s="218" t="s">
        <v>1653</v>
      </c>
      <c r="E209" s="186" t="s">
        <v>1566</v>
      </c>
      <c r="F209" s="4">
        <v>3</v>
      </c>
      <c r="G209" s="235">
        <v>181000</v>
      </c>
      <c r="H209" s="211">
        <f t="shared" si="2"/>
        <v>543000</v>
      </c>
      <c r="I209" s="176" t="s">
        <v>1654</v>
      </c>
      <c r="K209" s="235"/>
      <c r="L209" s="235"/>
      <c r="M209" s="235"/>
      <c r="N209" s="235"/>
      <c r="O209" s="188"/>
    </row>
    <row r="210" spans="1:15" ht="21" customHeight="1">
      <c r="A210" s="186"/>
      <c r="B210" s="217" t="s">
        <v>1655</v>
      </c>
      <c r="C210" s="217" t="s">
        <v>1656</v>
      </c>
      <c r="E210" s="186" t="s">
        <v>1566</v>
      </c>
      <c r="F210" s="4">
        <v>2</v>
      </c>
      <c r="G210" s="235">
        <v>2200</v>
      </c>
      <c r="H210" s="211">
        <f t="shared" si="2"/>
        <v>4400</v>
      </c>
      <c r="I210" s="176" t="s">
        <v>1643</v>
      </c>
      <c r="K210" s="235"/>
      <c r="L210" s="235"/>
      <c r="M210" s="235"/>
      <c r="N210" s="235"/>
      <c r="O210" s="188"/>
    </row>
    <row r="211" spans="1:15" ht="21" customHeight="1">
      <c r="A211" s="186"/>
      <c r="B211" s="217" t="s">
        <v>1655</v>
      </c>
      <c r="C211" s="217" t="s">
        <v>1657</v>
      </c>
      <c r="E211" s="186" t="s">
        <v>1566</v>
      </c>
      <c r="F211" s="4">
        <v>20</v>
      </c>
      <c r="G211" s="235">
        <v>2140</v>
      </c>
      <c r="H211" s="211">
        <f t="shared" si="2"/>
        <v>42800</v>
      </c>
      <c r="I211" s="176" t="s">
        <v>1643</v>
      </c>
      <c r="K211" s="235"/>
      <c r="L211" s="235"/>
      <c r="M211" s="235"/>
      <c r="N211" s="235"/>
      <c r="O211" s="188"/>
    </row>
    <row r="212" spans="1:15" ht="21" customHeight="1">
      <c r="A212" s="186"/>
      <c r="G212" s="235"/>
      <c r="H212" s="211"/>
      <c r="K212" s="235"/>
      <c r="L212" s="235"/>
      <c r="M212" s="235"/>
      <c r="N212" s="235"/>
      <c r="O212" s="188"/>
    </row>
    <row r="213" spans="1:15" ht="21" customHeight="1">
      <c r="A213" s="186"/>
      <c r="B213" s="217" t="s">
        <v>1548</v>
      </c>
      <c r="C213" s="217" t="s">
        <v>1658</v>
      </c>
      <c r="E213" s="232" t="s">
        <v>1542</v>
      </c>
      <c r="F213" s="4">
        <v>21</v>
      </c>
      <c r="G213" s="235">
        <v>8870</v>
      </c>
      <c r="H213" s="211">
        <f t="shared" si="2"/>
        <v>186270</v>
      </c>
      <c r="I213" s="176" t="s">
        <v>1511</v>
      </c>
      <c r="K213" s="235"/>
      <c r="L213" s="235"/>
      <c r="M213" s="235"/>
      <c r="N213" s="235"/>
      <c r="O213" s="188"/>
    </row>
    <row r="214" spans="1:15" ht="21" customHeight="1">
      <c r="A214" s="186"/>
      <c r="B214" s="217" t="s">
        <v>1548</v>
      </c>
      <c r="C214" s="217" t="s">
        <v>1550</v>
      </c>
      <c r="E214" s="232" t="s">
        <v>1542</v>
      </c>
      <c r="F214" s="4">
        <v>111</v>
      </c>
      <c r="G214" s="235">
        <v>8870</v>
      </c>
      <c r="H214" s="211">
        <f t="shared" si="2"/>
        <v>984570</v>
      </c>
      <c r="I214" s="176" t="s">
        <v>1511</v>
      </c>
      <c r="K214" s="235"/>
      <c r="L214" s="235"/>
      <c r="M214" s="235"/>
      <c r="N214" s="235"/>
      <c r="O214" s="188"/>
    </row>
    <row r="215" spans="1:15" ht="21" customHeight="1">
      <c r="A215" s="184"/>
      <c r="G215" s="235"/>
      <c r="K215" s="235"/>
      <c r="L215" s="235"/>
      <c r="M215" s="235"/>
      <c r="N215" s="235"/>
      <c r="O215" s="188"/>
    </row>
    <row r="216" spans="1:15" ht="21" customHeight="1">
      <c r="A216" s="186"/>
      <c r="G216" s="235"/>
      <c r="K216" s="235"/>
      <c r="L216" s="235"/>
      <c r="M216" s="235"/>
      <c r="N216" s="235"/>
      <c r="O216" s="188"/>
    </row>
    <row r="217" spans="1:15" ht="21" customHeight="1">
      <c r="A217" s="186"/>
      <c r="G217" s="235"/>
      <c r="K217" s="235"/>
      <c r="L217" s="235"/>
      <c r="M217" s="235"/>
      <c r="N217" s="235"/>
      <c r="O217" s="188"/>
    </row>
    <row r="218" spans="1:15" ht="21" customHeight="1">
      <c r="A218" s="186"/>
      <c r="D218" s="188"/>
      <c r="E218" s="232"/>
      <c r="G218" s="194"/>
      <c r="H218" s="231"/>
      <c r="I218" s="214"/>
      <c r="K218" s="188"/>
      <c r="L218" s="188"/>
      <c r="M218" s="188"/>
      <c r="N218" s="188"/>
      <c r="O218" s="188"/>
    </row>
    <row r="219" spans="1:15" ht="21" customHeight="1">
      <c r="A219" s="186"/>
      <c r="G219" s="235"/>
      <c r="K219" s="235"/>
      <c r="L219" s="235"/>
      <c r="M219" s="235"/>
      <c r="N219" s="235"/>
      <c r="O219" s="188"/>
    </row>
    <row r="220" spans="1:15" ht="21" customHeight="1">
      <c r="A220" s="186"/>
      <c r="G220" s="235"/>
      <c r="H220" s="211"/>
      <c r="K220" s="235"/>
      <c r="L220" s="235"/>
      <c r="M220" s="235"/>
      <c r="N220" s="235"/>
      <c r="O220" s="188"/>
    </row>
    <row r="221" spans="1:15" ht="21" customHeight="1">
      <c r="A221" s="186"/>
      <c r="G221" s="235"/>
      <c r="H221" s="211"/>
      <c r="K221" s="235"/>
      <c r="L221" s="235"/>
      <c r="M221" s="235"/>
      <c r="N221" s="235"/>
      <c r="O221" s="188"/>
    </row>
    <row r="222" spans="1:15" ht="21" customHeight="1">
      <c r="A222" s="186"/>
      <c r="G222" s="235"/>
      <c r="K222" s="235"/>
      <c r="L222" s="235"/>
      <c r="M222" s="235"/>
      <c r="N222" s="235"/>
      <c r="O222" s="188"/>
    </row>
    <row r="223" spans="1:15" ht="21" customHeight="1">
      <c r="A223" s="186"/>
      <c r="G223" s="235"/>
      <c r="K223" s="235"/>
      <c r="L223" s="235"/>
      <c r="M223" s="235"/>
      <c r="N223" s="235"/>
      <c r="O223" s="188"/>
    </row>
    <row r="224" spans="1:15" ht="21" customHeight="1">
      <c r="A224" s="186"/>
      <c r="G224" s="235"/>
      <c r="K224" s="235"/>
      <c r="L224" s="235"/>
      <c r="M224" s="235"/>
      <c r="N224" s="235"/>
      <c r="O224" s="188"/>
    </row>
    <row r="225" spans="1:15" ht="21" customHeight="1">
      <c r="A225" s="186"/>
      <c r="G225" s="235"/>
      <c r="K225" s="235"/>
      <c r="L225" s="235"/>
      <c r="M225" s="235"/>
      <c r="N225" s="235"/>
      <c r="O225" s="188"/>
    </row>
    <row r="226" spans="1:15" ht="21" customHeight="1">
      <c r="A226" s="186"/>
      <c r="G226" s="235"/>
      <c r="K226" s="235"/>
      <c r="L226" s="235"/>
      <c r="M226" s="235"/>
      <c r="N226" s="235"/>
      <c r="O226" s="188"/>
    </row>
    <row r="227" spans="1:15" ht="21" customHeight="1">
      <c r="A227" s="186"/>
      <c r="G227" s="235"/>
      <c r="K227" s="235"/>
      <c r="L227" s="235"/>
      <c r="M227" s="235"/>
      <c r="N227" s="235"/>
      <c r="O227" s="188"/>
    </row>
    <row r="228" spans="1:15" ht="21" customHeight="1">
      <c r="A228" s="186"/>
      <c r="G228" s="235"/>
      <c r="K228" s="235"/>
      <c r="L228" s="235"/>
      <c r="M228" s="235"/>
      <c r="N228" s="235"/>
      <c r="O228" s="188"/>
    </row>
    <row r="229" spans="1:15" ht="21" customHeight="1">
      <c r="A229" s="186"/>
      <c r="G229" s="235"/>
      <c r="K229" s="235"/>
      <c r="L229" s="235"/>
      <c r="M229" s="235"/>
      <c r="N229" s="235"/>
      <c r="O229" s="188"/>
    </row>
    <row r="230" spans="1:15" ht="21" customHeight="1">
      <c r="A230" s="186"/>
      <c r="G230" s="235"/>
      <c r="K230" s="235"/>
      <c r="L230" s="235"/>
      <c r="M230" s="235"/>
      <c r="N230" s="235"/>
      <c r="O230" s="188"/>
    </row>
    <row r="231" spans="1:15" ht="21" customHeight="1">
      <c r="A231" s="186"/>
      <c r="B231" s="217" t="s">
        <v>1659</v>
      </c>
      <c r="G231" s="235"/>
      <c r="H231" s="4">
        <f>SUM(H120:H230)</f>
        <v>44514150</v>
      </c>
      <c r="K231" s="235"/>
      <c r="L231" s="235"/>
      <c r="M231" s="235"/>
      <c r="N231" s="235"/>
      <c r="O231" s="188"/>
    </row>
    <row r="232" spans="1:15" ht="21" customHeight="1">
      <c r="A232" s="186"/>
      <c r="G232" s="235"/>
      <c r="K232" s="235"/>
      <c r="L232" s="235"/>
      <c r="M232" s="235"/>
      <c r="N232" s="235"/>
      <c r="O232" s="188"/>
    </row>
    <row r="233" spans="1:15" ht="21" customHeight="1">
      <c r="A233" s="224" t="s">
        <v>1499</v>
      </c>
      <c r="B233" s="227" t="s">
        <v>1500</v>
      </c>
      <c r="G233" s="235"/>
      <c r="K233" s="235"/>
      <c r="L233" s="235"/>
      <c r="M233" s="235"/>
      <c r="N233" s="235"/>
      <c r="O233" s="188"/>
    </row>
    <row r="234" spans="1:15" ht="21" customHeight="1">
      <c r="A234" s="186"/>
      <c r="G234" s="235"/>
      <c r="K234" s="235"/>
      <c r="L234" s="235"/>
      <c r="M234" s="235"/>
      <c r="N234" s="235"/>
      <c r="O234" s="188"/>
    </row>
    <row r="235" spans="1:15" ht="21" customHeight="1">
      <c r="A235" s="186"/>
      <c r="B235" s="217" t="s">
        <v>1660</v>
      </c>
      <c r="C235" s="217" t="s">
        <v>1661</v>
      </c>
      <c r="E235" s="186" t="s">
        <v>1662</v>
      </c>
      <c r="F235" s="4">
        <v>13</v>
      </c>
      <c r="G235" s="235">
        <v>6760</v>
      </c>
      <c r="H235" s="211">
        <f t="shared" ref="H235:H238" si="3">INT(F235*G235)</f>
        <v>87880</v>
      </c>
      <c r="I235" s="176" t="s">
        <v>1643</v>
      </c>
      <c r="K235" s="235"/>
      <c r="L235" s="235"/>
      <c r="M235" s="235"/>
      <c r="N235" s="235"/>
      <c r="O235" s="188"/>
    </row>
    <row r="236" spans="1:15" ht="21" customHeight="1">
      <c r="A236" s="186"/>
      <c r="B236" s="217" t="s">
        <v>1660</v>
      </c>
      <c r="C236" s="217" t="s">
        <v>1661</v>
      </c>
      <c r="D236" s="218" t="s">
        <v>1663</v>
      </c>
      <c r="E236" s="186" t="s">
        <v>1662</v>
      </c>
      <c r="F236" s="4">
        <v>6</v>
      </c>
      <c r="G236" s="235">
        <v>10800</v>
      </c>
      <c r="H236" s="211">
        <f t="shared" si="3"/>
        <v>64800</v>
      </c>
      <c r="I236" s="176" t="s">
        <v>1643</v>
      </c>
      <c r="K236" s="235"/>
      <c r="L236" s="235"/>
      <c r="M236" s="235"/>
      <c r="N236" s="235"/>
      <c r="O236" s="188"/>
    </row>
    <row r="237" spans="1:15" ht="21" customHeight="1">
      <c r="A237" s="186"/>
      <c r="B237" s="217" t="s">
        <v>1664</v>
      </c>
      <c r="C237" s="217" t="s">
        <v>1661</v>
      </c>
      <c r="D237" s="218" t="s">
        <v>1665</v>
      </c>
      <c r="E237" s="186" t="s">
        <v>1662</v>
      </c>
      <c r="F237" s="4">
        <v>14</v>
      </c>
      <c r="G237" s="235">
        <v>5860</v>
      </c>
      <c r="H237" s="211">
        <f t="shared" si="3"/>
        <v>82040</v>
      </c>
      <c r="I237" s="176" t="s">
        <v>1643</v>
      </c>
      <c r="K237" s="235"/>
      <c r="L237" s="235"/>
      <c r="M237" s="235"/>
      <c r="N237" s="235"/>
      <c r="O237" s="188"/>
    </row>
    <row r="238" spans="1:15" ht="21" customHeight="1">
      <c r="A238" s="186"/>
      <c r="B238" s="217" t="s">
        <v>1664</v>
      </c>
      <c r="C238" s="217" t="s">
        <v>1661</v>
      </c>
      <c r="D238" s="218" t="s">
        <v>1663</v>
      </c>
      <c r="E238" s="186" t="s">
        <v>1662</v>
      </c>
      <c r="F238" s="4">
        <v>2</v>
      </c>
      <c r="G238" s="235">
        <v>9040</v>
      </c>
      <c r="H238" s="211">
        <f t="shared" si="3"/>
        <v>18080</v>
      </c>
      <c r="I238" s="176" t="s">
        <v>1643</v>
      </c>
      <c r="K238" s="235"/>
      <c r="L238" s="235"/>
      <c r="M238" s="235"/>
      <c r="N238" s="235"/>
      <c r="O238" s="188"/>
    </row>
    <row r="239" spans="1:15" ht="21" customHeight="1">
      <c r="A239" s="186"/>
      <c r="G239" s="233"/>
      <c r="H239" s="231"/>
      <c r="I239" s="214"/>
      <c r="K239" s="235"/>
      <c r="L239" s="235"/>
      <c r="M239" s="235"/>
      <c r="N239" s="235"/>
      <c r="O239" s="188"/>
    </row>
    <row r="240" spans="1:15" ht="21" customHeight="1">
      <c r="A240" s="186"/>
      <c r="G240" s="233"/>
      <c r="H240" s="231"/>
      <c r="I240" s="214"/>
      <c r="K240" s="235"/>
      <c r="L240" s="235"/>
      <c r="M240" s="235"/>
      <c r="N240" s="235"/>
      <c r="O240" s="188"/>
    </row>
    <row r="241" spans="1:15" ht="21" customHeight="1">
      <c r="A241" s="186"/>
      <c r="G241" s="233"/>
      <c r="H241" s="231"/>
      <c r="I241" s="214"/>
      <c r="K241" s="235"/>
      <c r="L241" s="235"/>
      <c r="M241" s="235"/>
      <c r="N241" s="235"/>
      <c r="O241" s="188"/>
    </row>
    <row r="242" spans="1:15" ht="21" customHeight="1">
      <c r="A242" s="186"/>
      <c r="G242" s="233"/>
      <c r="H242" s="231"/>
      <c r="I242" s="214"/>
      <c r="K242" s="235"/>
      <c r="L242" s="235"/>
      <c r="M242" s="235"/>
      <c r="N242" s="235"/>
      <c r="O242" s="188"/>
    </row>
    <row r="243" spans="1:15" ht="21" customHeight="1">
      <c r="A243" s="186"/>
      <c r="G243" s="235"/>
      <c r="H243" s="231"/>
      <c r="I243" s="214"/>
      <c r="K243" s="235"/>
      <c r="L243" s="235"/>
      <c r="M243" s="235"/>
      <c r="N243" s="235"/>
      <c r="O243" s="188"/>
    </row>
    <row r="244" spans="1:15" ht="21" customHeight="1">
      <c r="A244" s="186"/>
      <c r="G244" s="235"/>
      <c r="H244" s="231"/>
      <c r="I244" s="214"/>
      <c r="K244" s="235"/>
      <c r="L244" s="235"/>
      <c r="M244" s="235"/>
      <c r="N244" s="235"/>
      <c r="O244" s="188"/>
    </row>
    <row r="245" spans="1:15" ht="21" customHeight="1">
      <c r="A245" s="186"/>
      <c r="D245" s="188"/>
      <c r="G245" s="194"/>
      <c r="H245" s="231"/>
      <c r="I245" s="214"/>
      <c r="K245" s="188"/>
      <c r="L245" s="188"/>
      <c r="M245" s="188"/>
      <c r="N245" s="188"/>
      <c r="O245" s="188"/>
    </row>
    <row r="246" spans="1:15" ht="21" customHeight="1">
      <c r="A246" s="186"/>
      <c r="G246" s="235"/>
      <c r="H246" s="231"/>
      <c r="I246" s="214"/>
      <c r="K246" s="235"/>
      <c r="L246" s="235"/>
      <c r="M246" s="235"/>
      <c r="N246" s="235"/>
      <c r="O246" s="188"/>
    </row>
    <row r="247" spans="1:15" ht="21" customHeight="1">
      <c r="A247" s="186"/>
      <c r="G247" s="188"/>
      <c r="H247" s="231"/>
      <c r="I247" s="214"/>
      <c r="K247" s="188"/>
      <c r="L247" s="188"/>
      <c r="M247" s="188"/>
      <c r="N247" s="188"/>
      <c r="O247" s="188"/>
    </row>
    <row r="248" spans="1:15" ht="21" customHeight="1">
      <c r="A248" s="186"/>
      <c r="C248" s="188"/>
      <c r="G248" s="188"/>
      <c r="H248" s="231"/>
      <c r="I248" s="214"/>
      <c r="K248" s="188"/>
      <c r="L248" s="188"/>
      <c r="M248" s="188"/>
      <c r="N248" s="188"/>
      <c r="O248" s="188"/>
    </row>
    <row r="249" spans="1:15" ht="21" customHeight="1">
      <c r="A249" s="186"/>
      <c r="C249" s="188"/>
      <c r="G249" s="188"/>
      <c r="H249" s="231"/>
      <c r="I249" s="214"/>
      <c r="K249" s="188"/>
      <c r="L249" s="188"/>
      <c r="M249" s="188"/>
      <c r="N249" s="188"/>
      <c r="O249" s="188"/>
    </row>
    <row r="250" spans="1:15" ht="21" customHeight="1">
      <c r="A250" s="186"/>
      <c r="G250" s="235"/>
      <c r="H250" s="231"/>
      <c r="I250" s="214"/>
      <c r="K250" s="235"/>
      <c r="L250" s="235"/>
      <c r="M250" s="235"/>
      <c r="N250" s="235"/>
      <c r="O250" s="188"/>
    </row>
    <row r="251" spans="1:15" ht="21" customHeight="1">
      <c r="A251" s="186"/>
      <c r="G251" s="235"/>
      <c r="H251" s="231"/>
      <c r="I251" s="214"/>
      <c r="K251" s="235"/>
      <c r="L251" s="235"/>
      <c r="M251" s="235"/>
      <c r="N251" s="235"/>
      <c r="O251" s="188"/>
    </row>
    <row r="252" spans="1:15" ht="21" customHeight="1">
      <c r="A252" s="186"/>
      <c r="G252" s="233"/>
      <c r="H252" s="231"/>
      <c r="I252" s="214"/>
      <c r="K252" s="235"/>
      <c r="L252" s="235"/>
      <c r="M252" s="235"/>
      <c r="N252" s="235"/>
      <c r="O252" s="188"/>
    </row>
    <row r="253" spans="1:15" ht="21" customHeight="1">
      <c r="A253" s="186"/>
      <c r="G253" s="233"/>
      <c r="H253" s="231"/>
      <c r="I253" s="214"/>
      <c r="K253" s="235"/>
      <c r="L253" s="235"/>
      <c r="M253" s="235"/>
      <c r="N253" s="235"/>
      <c r="O253" s="188"/>
    </row>
    <row r="254" spans="1:15" ht="21" customHeight="1">
      <c r="A254" s="186"/>
      <c r="B254" s="217" t="s">
        <v>1659</v>
      </c>
      <c r="G254" s="233"/>
      <c r="H254" s="231">
        <f>SUM(H235:H253)</f>
        <v>252800</v>
      </c>
      <c r="I254" s="214"/>
      <c r="K254" s="235"/>
      <c r="L254" s="235"/>
      <c r="M254" s="235"/>
      <c r="N254" s="235"/>
      <c r="O254" s="188"/>
    </row>
    <row r="255" spans="1:15" ht="21" customHeight="1">
      <c r="A255" s="186"/>
      <c r="G255" s="235"/>
      <c r="H255" s="231"/>
      <c r="I255" s="214"/>
      <c r="K255" s="235"/>
      <c r="L255" s="235"/>
      <c r="M255" s="235"/>
      <c r="N255" s="235"/>
      <c r="O255" s="188"/>
    </row>
    <row r="256" spans="1:15" ht="21" customHeight="1">
      <c r="A256" s="224" t="s">
        <v>1666</v>
      </c>
      <c r="B256" s="188" t="s">
        <v>1667</v>
      </c>
      <c r="C256" s="188"/>
      <c r="D256" s="188"/>
      <c r="H256" s="231"/>
      <c r="I256" s="214"/>
      <c r="K256" s="188"/>
      <c r="L256" s="188"/>
      <c r="M256" s="188"/>
      <c r="N256" s="188"/>
      <c r="O256" s="188"/>
    </row>
    <row r="257" spans="1:15" ht="21" customHeight="1">
      <c r="A257" s="186"/>
      <c r="B257" s="219"/>
      <c r="C257" s="219"/>
      <c r="D257" s="236"/>
      <c r="E257" s="228"/>
      <c r="G257" s="194"/>
      <c r="H257" s="231"/>
      <c r="I257" s="214"/>
      <c r="K257" s="188"/>
      <c r="L257" s="188"/>
      <c r="M257" s="188"/>
      <c r="N257" s="188"/>
      <c r="O257" s="188"/>
    </row>
    <row r="258" spans="1:15" ht="21" customHeight="1">
      <c r="A258" s="186"/>
      <c r="B258" s="219" t="s">
        <v>1555</v>
      </c>
      <c r="C258" s="213" t="s">
        <v>1668</v>
      </c>
      <c r="D258" s="236" t="s">
        <v>1507</v>
      </c>
      <c r="E258" s="228" t="s">
        <v>1508</v>
      </c>
      <c r="F258" s="4">
        <v>2993</v>
      </c>
      <c r="G258" s="194">
        <v>530</v>
      </c>
      <c r="H258" s="211">
        <f t="shared" ref="H258:H295" si="4">INT(F258*G258)</f>
        <v>1586290</v>
      </c>
      <c r="I258" s="176" t="s">
        <v>1511</v>
      </c>
      <c r="K258" s="188"/>
      <c r="L258" s="188"/>
      <c r="M258" s="188"/>
      <c r="N258" s="188"/>
      <c r="O258" s="188"/>
    </row>
    <row r="259" spans="1:15" ht="21" customHeight="1">
      <c r="A259" s="186"/>
      <c r="B259" s="219" t="s">
        <v>1555</v>
      </c>
      <c r="C259" s="213" t="s">
        <v>1668</v>
      </c>
      <c r="D259" s="188" t="s">
        <v>1510</v>
      </c>
      <c r="E259" s="228" t="s">
        <v>1508</v>
      </c>
      <c r="F259" s="4">
        <v>42</v>
      </c>
      <c r="G259" s="194">
        <v>790</v>
      </c>
      <c r="H259" s="211">
        <f t="shared" si="4"/>
        <v>33180</v>
      </c>
      <c r="I259" s="176" t="s">
        <v>1521</v>
      </c>
      <c r="K259" s="188"/>
      <c r="L259" s="188"/>
      <c r="M259" s="188"/>
      <c r="N259" s="188"/>
      <c r="O259" s="188"/>
    </row>
    <row r="260" spans="1:15" ht="21" customHeight="1">
      <c r="A260" s="186"/>
      <c r="B260" s="219" t="s">
        <v>1555</v>
      </c>
      <c r="C260" s="213" t="s">
        <v>1668</v>
      </c>
      <c r="D260" s="188" t="s">
        <v>1514</v>
      </c>
      <c r="E260" s="228" t="s">
        <v>1508</v>
      </c>
      <c r="F260" s="4">
        <v>1905</v>
      </c>
      <c r="G260" s="194">
        <v>730</v>
      </c>
      <c r="H260" s="211">
        <f t="shared" si="4"/>
        <v>1390650</v>
      </c>
      <c r="I260" s="176" t="s">
        <v>1521</v>
      </c>
      <c r="K260" s="188"/>
      <c r="L260" s="188"/>
      <c r="M260" s="188"/>
      <c r="N260" s="188"/>
      <c r="O260" s="188"/>
    </row>
    <row r="261" spans="1:15" ht="21" customHeight="1">
      <c r="A261" s="186"/>
      <c r="B261" s="188" t="s">
        <v>1669</v>
      </c>
      <c r="C261" s="188" t="s">
        <v>1670</v>
      </c>
      <c r="D261" s="188" t="s">
        <v>1507</v>
      </c>
      <c r="E261" s="228" t="s">
        <v>1508</v>
      </c>
      <c r="F261" s="4">
        <v>24</v>
      </c>
      <c r="G261" s="194">
        <v>940</v>
      </c>
      <c r="H261" s="211">
        <f t="shared" si="4"/>
        <v>22560</v>
      </c>
      <c r="I261" s="176" t="s">
        <v>1521</v>
      </c>
      <c r="K261" s="188"/>
      <c r="L261" s="188"/>
      <c r="M261" s="188"/>
      <c r="N261" s="188"/>
      <c r="O261" s="188"/>
    </row>
    <row r="262" spans="1:15" ht="21" customHeight="1">
      <c r="A262" s="186"/>
      <c r="B262" s="188" t="s">
        <v>1669</v>
      </c>
      <c r="C262" s="188" t="s">
        <v>1670</v>
      </c>
      <c r="D262" s="188" t="s">
        <v>1514</v>
      </c>
      <c r="E262" s="228" t="s">
        <v>1508</v>
      </c>
      <c r="F262" s="4">
        <v>3</v>
      </c>
      <c r="G262" s="194">
        <v>1010</v>
      </c>
      <c r="H262" s="211">
        <f t="shared" si="4"/>
        <v>3030</v>
      </c>
      <c r="I262" s="176" t="s">
        <v>1521</v>
      </c>
      <c r="K262" s="188"/>
      <c r="L262" s="188"/>
      <c r="M262" s="188"/>
      <c r="N262" s="188"/>
      <c r="O262" s="188"/>
    </row>
    <row r="263" spans="1:15" ht="21" customHeight="1">
      <c r="A263" s="186"/>
      <c r="B263" s="188"/>
      <c r="C263" s="188"/>
      <c r="D263" s="188"/>
      <c r="G263" s="194"/>
      <c r="H263" s="211"/>
      <c r="K263" s="188"/>
      <c r="L263" s="188"/>
      <c r="M263" s="188"/>
      <c r="N263" s="188"/>
      <c r="O263" s="188"/>
    </row>
    <row r="264" spans="1:15" ht="21" customHeight="1">
      <c r="A264" s="186"/>
      <c r="B264" s="188" t="s">
        <v>1671</v>
      </c>
      <c r="C264" s="188" t="s">
        <v>1672</v>
      </c>
      <c r="D264" s="188"/>
      <c r="E264" s="186" t="s">
        <v>101</v>
      </c>
      <c r="F264" s="4">
        <v>42</v>
      </c>
      <c r="G264" s="194">
        <v>2430</v>
      </c>
      <c r="H264" s="211">
        <f t="shared" si="4"/>
        <v>102060</v>
      </c>
      <c r="I264" s="176" t="s">
        <v>1673</v>
      </c>
      <c r="K264" s="188"/>
      <c r="L264" s="188"/>
      <c r="M264" s="188"/>
      <c r="N264" s="188"/>
      <c r="O264" s="188"/>
    </row>
    <row r="265" spans="1:15" ht="21" customHeight="1">
      <c r="A265" s="186"/>
      <c r="B265" s="188"/>
      <c r="C265" s="188"/>
      <c r="D265" s="188"/>
      <c r="G265" s="194"/>
      <c r="H265" s="211"/>
      <c r="K265" s="188"/>
      <c r="L265" s="188"/>
      <c r="M265" s="188"/>
      <c r="N265" s="188"/>
      <c r="O265" s="188"/>
    </row>
    <row r="266" spans="1:15" ht="21" customHeight="1">
      <c r="A266" s="186"/>
      <c r="B266" s="227" t="s">
        <v>1522</v>
      </c>
      <c r="C266" s="215" t="s">
        <v>1526</v>
      </c>
      <c r="D266" s="222" t="s">
        <v>1524</v>
      </c>
      <c r="E266" s="232" t="s">
        <v>101</v>
      </c>
      <c r="F266" s="4">
        <v>1908</v>
      </c>
      <c r="G266" s="188">
        <v>740</v>
      </c>
      <c r="H266" s="211">
        <f t="shared" si="4"/>
        <v>1411920</v>
      </c>
      <c r="I266" s="176" t="s">
        <v>1525</v>
      </c>
      <c r="K266" s="188"/>
      <c r="L266" s="188"/>
      <c r="M266" s="188"/>
      <c r="N266" s="188"/>
      <c r="O266" s="188"/>
    </row>
    <row r="267" spans="1:15" ht="21" customHeight="1">
      <c r="A267" s="186"/>
      <c r="B267" s="188"/>
      <c r="C267" s="188"/>
      <c r="D267" s="188"/>
      <c r="G267" s="188"/>
      <c r="H267" s="211"/>
      <c r="K267" s="188"/>
      <c r="L267" s="188"/>
      <c r="M267" s="188"/>
      <c r="N267" s="188"/>
      <c r="O267" s="188"/>
    </row>
    <row r="268" spans="1:15" ht="21" customHeight="1">
      <c r="A268" s="186"/>
      <c r="B268" s="188" t="s">
        <v>1564</v>
      </c>
      <c r="C268" s="188" t="s">
        <v>1565</v>
      </c>
      <c r="D268" s="188"/>
      <c r="E268" s="186" t="s">
        <v>1566</v>
      </c>
      <c r="F268" s="4">
        <v>621</v>
      </c>
      <c r="G268" s="188">
        <v>1600</v>
      </c>
      <c r="H268" s="211">
        <f t="shared" si="4"/>
        <v>993600</v>
      </c>
      <c r="I268" s="176" t="s">
        <v>1543</v>
      </c>
      <c r="K268" s="188"/>
      <c r="L268" s="188"/>
      <c r="M268" s="188"/>
      <c r="N268" s="188"/>
      <c r="O268" s="188"/>
    </row>
    <row r="269" spans="1:15" ht="21" customHeight="1">
      <c r="A269" s="186"/>
      <c r="B269" s="188" t="s">
        <v>1564</v>
      </c>
      <c r="C269" s="188" t="s">
        <v>1567</v>
      </c>
      <c r="D269" s="188"/>
      <c r="E269" s="186" t="s">
        <v>1566</v>
      </c>
      <c r="F269" s="4">
        <v>3</v>
      </c>
      <c r="G269" s="194">
        <v>3110</v>
      </c>
      <c r="H269" s="211">
        <f t="shared" si="4"/>
        <v>9330</v>
      </c>
      <c r="I269" s="176" t="s">
        <v>1568</v>
      </c>
      <c r="K269" s="188"/>
      <c r="L269" s="188"/>
      <c r="M269" s="188"/>
      <c r="N269" s="188"/>
      <c r="O269" s="188"/>
    </row>
    <row r="270" spans="1:15" ht="21" customHeight="1">
      <c r="A270" s="186"/>
      <c r="B270" s="188"/>
      <c r="C270" s="188"/>
      <c r="D270" s="188"/>
      <c r="G270" s="188"/>
      <c r="H270" s="211"/>
      <c r="K270" s="188"/>
      <c r="L270" s="188"/>
      <c r="M270" s="188"/>
      <c r="N270" s="188"/>
      <c r="O270" s="188"/>
    </row>
    <row r="271" spans="1:15" ht="21" customHeight="1">
      <c r="A271" s="186"/>
      <c r="B271" s="188" t="s">
        <v>1655</v>
      </c>
      <c r="C271" s="188" t="s">
        <v>1674</v>
      </c>
      <c r="D271" s="188"/>
      <c r="E271" s="186" t="s">
        <v>1566</v>
      </c>
      <c r="F271" s="4">
        <v>250</v>
      </c>
      <c r="G271" s="194">
        <v>2360</v>
      </c>
      <c r="H271" s="211">
        <f t="shared" si="4"/>
        <v>590000</v>
      </c>
      <c r="I271" s="176" t="s">
        <v>1643</v>
      </c>
      <c r="K271" s="188"/>
      <c r="L271" s="188"/>
      <c r="M271" s="188"/>
      <c r="N271" s="188"/>
      <c r="O271" s="188"/>
    </row>
    <row r="272" spans="1:15" ht="21" customHeight="1">
      <c r="A272" s="186"/>
      <c r="B272" s="188" t="s">
        <v>1655</v>
      </c>
      <c r="C272" s="188" t="s">
        <v>1675</v>
      </c>
      <c r="D272" s="188"/>
      <c r="E272" s="186" t="s">
        <v>1571</v>
      </c>
      <c r="F272" s="4">
        <v>84</v>
      </c>
      <c r="G272" s="194">
        <v>2140</v>
      </c>
      <c r="H272" s="211">
        <f t="shared" si="4"/>
        <v>179760</v>
      </c>
      <c r="I272" s="176" t="s">
        <v>1643</v>
      </c>
      <c r="K272" s="188"/>
      <c r="L272" s="188"/>
      <c r="M272" s="188"/>
      <c r="N272" s="188"/>
      <c r="O272" s="188"/>
    </row>
    <row r="273" spans="1:15" ht="21" customHeight="1">
      <c r="A273" s="186"/>
      <c r="B273" s="188" t="s">
        <v>1655</v>
      </c>
      <c r="C273" s="188" t="s">
        <v>1676</v>
      </c>
      <c r="D273" s="188"/>
      <c r="E273" s="186" t="s">
        <v>1571</v>
      </c>
      <c r="F273" s="4">
        <v>74</v>
      </c>
      <c r="G273" s="194">
        <v>3600</v>
      </c>
      <c r="H273" s="211">
        <f t="shared" si="4"/>
        <v>266400</v>
      </c>
      <c r="I273" s="176" t="s">
        <v>1643</v>
      </c>
      <c r="K273" s="188"/>
      <c r="L273" s="188"/>
      <c r="M273" s="188"/>
      <c r="N273" s="188"/>
      <c r="O273" s="188"/>
    </row>
    <row r="274" spans="1:15" ht="21" customHeight="1">
      <c r="A274" s="186"/>
      <c r="B274" s="188" t="s">
        <v>1677</v>
      </c>
      <c r="C274" s="188" t="s">
        <v>1678</v>
      </c>
      <c r="D274" s="188"/>
      <c r="E274" s="186" t="s">
        <v>1535</v>
      </c>
      <c r="F274" s="4">
        <v>5</v>
      </c>
      <c r="G274" s="194">
        <v>3410</v>
      </c>
      <c r="H274" s="211">
        <f t="shared" si="4"/>
        <v>17050</v>
      </c>
      <c r="I274" s="176" t="s">
        <v>1643</v>
      </c>
      <c r="K274" s="188"/>
      <c r="L274" s="188"/>
      <c r="M274" s="188"/>
      <c r="N274" s="188"/>
      <c r="O274" s="188"/>
    </row>
    <row r="275" spans="1:15" ht="21" customHeight="1">
      <c r="A275" s="186"/>
      <c r="B275" s="188" t="s">
        <v>1655</v>
      </c>
      <c r="C275" s="188" t="s">
        <v>1674</v>
      </c>
      <c r="D275" s="188" t="s">
        <v>1679</v>
      </c>
      <c r="E275" s="186" t="s">
        <v>1566</v>
      </c>
      <c r="F275" s="4">
        <v>6</v>
      </c>
      <c r="G275" s="194">
        <v>1930</v>
      </c>
      <c r="H275" s="211">
        <f t="shared" si="4"/>
        <v>11580</v>
      </c>
      <c r="I275" s="176" t="s">
        <v>1643</v>
      </c>
      <c r="K275" s="188"/>
      <c r="L275" s="188"/>
      <c r="M275" s="188"/>
      <c r="N275" s="188"/>
      <c r="O275" s="188"/>
    </row>
    <row r="276" spans="1:15" ht="21" customHeight="1">
      <c r="A276" s="186"/>
      <c r="B276" s="188" t="s">
        <v>1680</v>
      </c>
      <c r="C276" s="188" t="s">
        <v>1681</v>
      </c>
      <c r="D276" s="188"/>
      <c r="E276" s="186" t="s">
        <v>1571</v>
      </c>
      <c r="F276" s="4">
        <v>10</v>
      </c>
      <c r="G276" s="194">
        <v>1740</v>
      </c>
      <c r="H276" s="211">
        <f t="shared" si="4"/>
        <v>17400</v>
      </c>
      <c r="I276" s="176" t="s">
        <v>1643</v>
      </c>
      <c r="K276" s="188"/>
      <c r="L276" s="188"/>
      <c r="M276" s="188"/>
      <c r="N276" s="188"/>
      <c r="O276" s="188"/>
    </row>
    <row r="277" spans="1:15" ht="21" customHeight="1">
      <c r="A277" s="186"/>
      <c r="B277" s="188" t="s">
        <v>1682</v>
      </c>
      <c r="C277" s="188" t="s">
        <v>1683</v>
      </c>
      <c r="D277" s="188" t="s">
        <v>1684</v>
      </c>
      <c r="E277" s="186" t="s">
        <v>1685</v>
      </c>
      <c r="F277" s="4">
        <v>6</v>
      </c>
      <c r="G277" s="194">
        <v>5470</v>
      </c>
      <c r="H277" s="211">
        <f t="shared" si="4"/>
        <v>32820</v>
      </c>
      <c r="I277" s="176" t="s">
        <v>1686</v>
      </c>
      <c r="K277" s="188"/>
      <c r="L277" s="188"/>
      <c r="M277" s="188"/>
      <c r="N277" s="188"/>
      <c r="O277" s="188"/>
    </row>
    <row r="278" spans="1:15" ht="21" customHeight="1">
      <c r="A278" s="186"/>
      <c r="B278" s="188" t="s">
        <v>1687</v>
      </c>
      <c r="C278" s="188" t="s">
        <v>1683</v>
      </c>
      <c r="D278" s="188" t="s">
        <v>1688</v>
      </c>
      <c r="E278" s="186" t="s">
        <v>1685</v>
      </c>
      <c r="F278" s="4">
        <v>1</v>
      </c>
      <c r="G278" s="194">
        <v>7500</v>
      </c>
      <c r="H278" s="211">
        <f t="shared" si="4"/>
        <v>7500</v>
      </c>
      <c r="I278" s="176" t="s">
        <v>1686</v>
      </c>
      <c r="K278" s="188"/>
      <c r="L278" s="188"/>
      <c r="M278" s="188"/>
      <c r="N278" s="188"/>
      <c r="O278" s="188"/>
    </row>
    <row r="279" spans="1:15" ht="21" customHeight="1">
      <c r="A279" s="186"/>
      <c r="B279" s="217" t="s">
        <v>1689</v>
      </c>
      <c r="C279" s="217" t="s">
        <v>1674</v>
      </c>
      <c r="E279" s="186" t="s">
        <v>1535</v>
      </c>
      <c r="F279" s="4">
        <v>20</v>
      </c>
      <c r="G279" s="194">
        <v>9760</v>
      </c>
      <c r="H279" s="211">
        <f t="shared" si="4"/>
        <v>195200</v>
      </c>
      <c r="I279" s="176" t="s">
        <v>1643</v>
      </c>
      <c r="K279" s="235"/>
      <c r="L279" s="235"/>
      <c r="M279" s="235"/>
      <c r="N279" s="235"/>
      <c r="O279" s="188"/>
    </row>
    <row r="280" spans="1:15" ht="21" customHeight="1">
      <c r="A280" s="186"/>
      <c r="B280" s="217" t="s">
        <v>1690</v>
      </c>
      <c r="C280" s="217" t="s">
        <v>1691</v>
      </c>
      <c r="E280" s="186" t="s">
        <v>1535</v>
      </c>
      <c r="F280" s="4">
        <v>3</v>
      </c>
      <c r="G280" s="194">
        <v>7560</v>
      </c>
      <c r="H280" s="211">
        <f t="shared" si="4"/>
        <v>22680</v>
      </c>
      <c r="I280" s="176" t="s">
        <v>1643</v>
      </c>
      <c r="K280" s="235"/>
      <c r="L280" s="235"/>
      <c r="M280" s="235"/>
      <c r="N280" s="235"/>
      <c r="O280" s="188"/>
    </row>
    <row r="281" spans="1:15" ht="21" customHeight="1">
      <c r="A281" s="186"/>
      <c r="B281" s="188" t="s">
        <v>1692</v>
      </c>
      <c r="C281" s="188" t="s">
        <v>1693</v>
      </c>
      <c r="D281" s="188"/>
      <c r="E281" s="186" t="s">
        <v>1535</v>
      </c>
      <c r="F281" s="4">
        <v>11</v>
      </c>
      <c r="G281" s="194">
        <v>3010</v>
      </c>
      <c r="H281" s="211">
        <f t="shared" si="4"/>
        <v>33110</v>
      </c>
      <c r="I281" s="176" t="s">
        <v>1643</v>
      </c>
      <c r="K281" s="188"/>
      <c r="L281" s="188"/>
      <c r="M281" s="188"/>
      <c r="N281" s="188"/>
      <c r="O281" s="188"/>
    </row>
    <row r="282" spans="1:15" ht="21" customHeight="1">
      <c r="A282" s="186"/>
      <c r="B282" s="188" t="s">
        <v>1694</v>
      </c>
      <c r="C282" s="188" t="s">
        <v>1695</v>
      </c>
      <c r="D282" s="188"/>
      <c r="E282" s="186" t="s">
        <v>1566</v>
      </c>
      <c r="F282" s="4">
        <v>18</v>
      </c>
      <c r="G282" s="194">
        <v>4270</v>
      </c>
      <c r="H282" s="211">
        <f t="shared" si="4"/>
        <v>76860</v>
      </c>
      <c r="I282" s="176" t="s">
        <v>1643</v>
      </c>
      <c r="K282" s="188"/>
      <c r="L282" s="188"/>
      <c r="M282" s="188"/>
      <c r="N282" s="188"/>
      <c r="O282" s="188"/>
    </row>
    <row r="283" spans="1:15" ht="21" customHeight="1">
      <c r="A283" s="186"/>
      <c r="B283" s="217" t="s">
        <v>1655</v>
      </c>
      <c r="C283" s="217" t="s">
        <v>1696</v>
      </c>
      <c r="D283" s="218" t="s">
        <v>1697</v>
      </c>
      <c r="E283" s="186" t="s">
        <v>1566</v>
      </c>
      <c r="F283" s="4">
        <v>2</v>
      </c>
      <c r="G283" s="194">
        <v>2330</v>
      </c>
      <c r="H283" s="211">
        <f t="shared" si="4"/>
        <v>4660</v>
      </c>
      <c r="I283" s="176" t="s">
        <v>1643</v>
      </c>
      <c r="K283" s="235"/>
      <c r="L283" s="235"/>
      <c r="M283" s="235"/>
      <c r="N283" s="235"/>
      <c r="O283" s="188"/>
    </row>
    <row r="284" spans="1:15" ht="21" customHeight="1">
      <c r="A284" s="186"/>
      <c r="G284" s="194"/>
      <c r="H284" s="211"/>
      <c r="K284" s="188"/>
      <c r="L284" s="188"/>
      <c r="M284" s="188"/>
      <c r="N284" s="188"/>
      <c r="O284" s="188"/>
    </row>
    <row r="285" spans="1:15" ht="21" customHeight="1">
      <c r="A285" s="186"/>
      <c r="B285" s="217" t="s">
        <v>1698</v>
      </c>
      <c r="C285" s="217" t="s">
        <v>1699</v>
      </c>
      <c r="E285" s="186" t="s">
        <v>1566</v>
      </c>
      <c r="F285" s="4">
        <v>16</v>
      </c>
      <c r="G285" s="235">
        <v>2910</v>
      </c>
      <c r="H285" s="211">
        <f t="shared" si="4"/>
        <v>46560</v>
      </c>
      <c r="I285" s="176" t="s">
        <v>1643</v>
      </c>
      <c r="K285" s="235"/>
      <c r="L285" s="235"/>
      <c r="M285" s="235"/>
      <c r="N285" s="235"/>
      <c r="O285" s="188"/>
    </row>
    <row r="286" spans="1:15" ht="21" customHeight="1">
      <c r="A286" s="186"/>
      <c r="B286" s="188" t="s">
        <v>1700</v>
      </c>
      <c r="C286" s="188" t="s">
        <v>1699</v>
      </c>
      <c r="D286" s="188"/>
      <c r="E286" s="186" t="s">
        <v>1535</v>
      </c>
      <c r="F286" s="4">
        <v>4</v>
      </c>
      <c r="G286" s="235">
        <v>2910</v>
      </c>
      <c r="H286" s="211">
        <f t="shared" si="4"/>
        <v>11640</v>
      </c>
      <c r="I286" s="176" t="s">
        <v>1643</v>
      </c>
      <c r="K286" s="188"/>
      <c r="L286" s="188"/>
      <c r="M286" s="188"/>
      <c r="N286" s="188"/>
      <c r="O286" s="188"/>
    </row>
    <row r="287" spans="1:15" ht="21" customHeight="1">
      <c r="A287" s="186"/>
      <c r="G287" s="235"/>
      <c r="H287" s="211"/>
      <c r="K287" s="235"/>
      <c r="L287" s="235"/>
      <c r="M287" s="235"/>
      <c r="N287" s="235"/>
      <c r="O287" s="188"/>
    </row>
    <row r="288" spans="1:15" ht="21" customHeight="1">
      <c r="A288" s="186"/>
      <c r="B288" s="217" t="s">
        <v>1575</v>
      </c>
      <c r="C288" s="217" t="s">
        <v>1701</v>
      </c>
      <c r="E288" s="186" t="s">
        <v>1577</v>
      </c>
      <c r="F288" s="4">
        <v>1</v>
      </c>
      <c r="G288" s="235">
        <v>1080000</v>
      </c>
      <c r="H288" s="211">
        <f t="shared" si="4"/>
        <v>1080000</v>
      </c>
      <c r="I288" s="176" t="s">
        <v>1578</v>
      </c>
      <c r="K288" s="235"/>
      <c r="L288" s="235"/>
      <c r="M288" s="235"/>
      <c r="N288" s="235"/>
      <c r="O288" s="188"/>
    </row>
    <row r="289" spans="1:15" ht="21" customHeight="1">
      <c r="A289" s="186"/>
      <c r="B289" s="217" t="s">
        <v>1575</v>
      </c>
      <c r="C289" s="217" t="s">
        <v>1702</v>
      </c>
      <c r="E289" s="186" t="s">
        <v>1577</v>
      </c>
      <c r="F289" s="4">
        <v>1</v>
      </c>
      <c r="G289" s="235">
        <v>2180000</v>
      </c>
      <c r="H289" s="211">
        <f t="shared" si="4"/>
        <v>2180000</v>
      </c>
      <c r="I289" s="176" t="s">
        <v>1578</v>
      </c>
      <c r="K289" s="235"/>
      <c r="L289" s="235"/>
      <c r="M289" s="235"/>
      <c r="N289" s="235"/>
      <c r="O289" s="188"/>
    </row>
    <row r="290" spans="1:15" ht="21" customHeight="1">
      <c r="A290" s="186"/>
      <c r="G290" s="235"/>
      <c r="K290" s="235"/>
      <c r="L290" s="235"/>
      <c r="M290" s="235"/>
      <c r="N290" s="235"/>
      <c r="O290" s="188"/>
    </row>
    <row r="291" spans="1:15" ht="21" customHeight="1">
      <c r="A291" s="186"/>
      <c r="B291" s="217" t="s">
        <v>1703</v>
      </c>
      <c r="C291" s="217" t="s">
        <v>1704</v>
      </c>
      <c r="E291" s="186" t="s">
        <v>1685</v>
      </c>
      <c r="F291" s="4">
        <v>1</v>
      </c>
      <c r="G291" s="235">
        <v>12400</v>
      </c>
      <c r="H291" s="211">
        <f t="shared" si="4"/>
        <v>12400</v>
      </c>
      <c r="I291" s="176" t="s">
        <v>1705</v>
      </c>
      <c r="K291" s="235"/>
      <c r="L291" s="235"/>
      <c r="M291" s="235"/>
      <c r="N291" s="235"/>
      <c r="O291" s="188"/>
    </row>
    <row r="292" spans="1:15" ht="21" customHeight="1">
      <c r="A292" s="186"/>
      <c r="B292" s="217" t="s">
        <v>1706</v>
      </c>
      <c r="C292" s="217" t="s">
        <v>1707</v>
      </c>
      <c r="E292" s="186" t="s">
        <v>1662</v>
      </c>
      <c r="F292" s="4">
        <v>4</v>
      </c>
      <c r="G292" s="235">
        <v>48000</v>
      </c>
      <c r="H292" s="211">
        <f t="shared" si="4"/>
        <v>192000</v>
      </c>
      <c r="I292" s="176" t="s">
        <v>1705</v>
      </c>
      <c r="K292" s="235"/>
      <c r="L292" s="235"/>
      <c r="M292" s="235"/>
      <c r="N292" s="235"/>
      <c r="O292" s="188"/>
    </row>
    <row r="293" spans="1:15" ht="21" customHeight="1">
      <c r="A293" s="186"/>
      <c r="G293" s="194"/>
      <c r="H293" s="211"/>
      <c r="K293" s="235"/>
      <c r="L293" s="235"/>
      <c r="M293" s="235"/>
      <c r="N293" s="235"/>
      <c r="O293" s="188"/>
    </row>
    <row r="294" spans="1:15" ht="21" customHeight="1">
      <c r="A294" s="186"/>
      <c r="B294" s="217" t="s">
        <v>1548</v>
      </c>
      <c r="C294" s="217" t="s">
        <v>1708</v>
      </c>
      <c r="E294" s="232" t="s">
        <v>1542</v>
      </c>
      <c r="F294" s="4">
        <v>15</v>
      </c>
      <c r="G294" s="235">
        <v>8870</v>
      </c>
      <c r="H294" s="211">
        <f t="shared" si="4"/>
        <v>133050</v>
      </c>
      <c r="I294" s="176" t="s">
        <v>1511</v>
      </c>
      <c r="K294" s="235"/>
      <c r="L294" s="235"/>
      <c r="M294" s="235"/>
      <c r="N294" s="235"/>
      <c r="O294" s="188"/>
    </row>
    <row r="295" spans="1:15" ht="21" customHeight="1">
      <c r="A295" s="186"/>
      <c r="B295" s="217" t="s">
        <v>1548</v>
      </c>
      <c r="C295" s="217" t="s">
        <v>1550</v>
      </c>
      <c r="E295" s="232" t="s">
        <v>1542</v>
      </c>
      <c r="F295" s="4">
        <v>176</v>
      </c>
      <c r="G295" s="235">
        <v>8870</v>
      </c>
      <c r="H295" s="211">
        <f t="shared" si="4"/>
        <v>1561120</v>
      </c>
      <c r="I295" s="176" t="s">
        <v>1511</v>
      </c>
      <c r="K295" s="235"/>
      <c r="L295" s="235"/>
      <c r="M295" s="235"/>
      <c r="N295" s="235"/>
      <c r="O295" s="188"/>
    </row>
    <row r="296" spans="1:15" ht="21" customHeight="1">
      <c r="A296" s="186"/>
      <c r="B296" s="188"/>
      <c r="C296" s="188"/>
      <c r="D296" s="188"/>
      <c r="E296" s="188"/>
      <c r="G296" s="188"/>
      <c r="H296" s="231"/>
      <c r="I296" s="214"/>
      <c r="K296" s="188"/>
      <c r="L296" s="188"/>
      <c r="M296" s="188"/>
      <c r="N296" s="188"/>
      <c r="O296" s="188"/>
    </row>
    <row r="297" spans="1:15" ht="21" customHeight="1">
      <c r="A297" s="186"/>
      <c r="G297" s="194"/>
      <c r="H297" s="231"/>
      <c r="I297" s="214"/>
      <c r="K297" s="235"/>
      <c r="L297" s="235"/>
      <c r="M297" s="235"/>
      <c r="N297" s="235"/>
      <c r="O297" s="188"/>
    </row>
    <row r="298" spans="1:15" ht="21" customHeight="1">
      <c r="A298" s="186"/>
      <c r="G298" s="235"/>
      <c r="H298" s="231"/>
      <c r="I298" s="214"/>
      <c r="K298" s="235"/>
      <c r="L298" s="235"/>
      <c r="M298" s="235"/>
      <c r="N298" s="235"/>
      <c r="O298" s="188"/>
    </row>
    <row r="299" spans="1:15" ht="21" customHeight="1">
      <c r="A299" s="186"/>
      <c r="G299" s="235"/>
      <c r="H299" s="231"/>
      <c r="I299" s="214"/>
      <c r="K299" s="235"/>
      <c r="L299" s="235"/>
      <c r="M299" s="235"/>
      <c r="N299" s="235"/>
      <c r="O299" s="188"/>
    </row>
    <row r="300" spans="1:15" ht="21" customHeight="1">
      <c r="A300" s="186"/>
      <c r="B300" s="188" t="s">
        <v>1659</v>
      </c>
      <c r="C300" s="188"/>
      <c r="D300" s="188"/>
      <c r="E300" s="188"/>
      <c r="G300" s="188"/>
      <c r="H300" s="194">
        <f>SUM(H258:H299)</f>
        <v>12224410</v>
      </c>
      <c r="I300" s="237"/>
      <c r="K300" s="188"/>
      <c r="L300" s="188"/>
      <c r="M300" s="188"/>
      <c r="N300" s="188"/>
      <c r="O300" s="188"/>
    </row>
    <row r="301" spans="1:15" ht="21" customHeight="1">
      <c r="A301" s="186"/>
      <c r="G301" s="235"/>
      <c r="H301" s="231"/>
      <c r="I301" s="214"/>
      <c r="K301" s="235"/>
      <c r="L301" s="235"/>
      <c r="M301" s="235"/>
      <c r="N301" s="235"/>
      <c r="O301" s="188"/>
    </row>
    <row r="302" spans="1:15" ht="21" customHeight="1">
      <c r="A302" s="224" t="s">
        <v>1709</v>
      </c>
      <c r="B302" s="188" t="s">
        <v>1504</v>
      </c>
      <c r="G302" s="235"/>
      <c r="H302" s="231"/>
      <c r="I302" s="214"/>
      <c r="K302" s="235"/>
      <c r="L302" s="235"/>
      <c r="M302" s="235"/>
      <c r="N302" s="235"/>
      <c r="O302" s="188"/>
    </row>
    <row r="303" spans="1:15" ht="21" customHeight="1">
      <c r="A303" s="186"/>
      <c r="G303" s="235"/>
      <c r="H303" s="231"/>
      <c r="I303" s="214"/>
      <c r="K303" s="235"/>
      <c r="L303" s="235"/>
      <c r="M303" s="235"/>
      <c r="N303" s="235"/>
      <c r="O303" s="188"/>
    </row>
    <row r="304" spans="1:15" ht="21" customHeight="1">
      <c r="A304" s="186"/>
      <c r="B304" s="217" t="s">
        <v>1555</v>
      </c>
      <c r="C304" s="217" t="s">
        <v>1556</v>
      </c>
      <c r="D304" s="218" t="s">
        <v>1507</v>
      </c>
      <c r="E304" s="186" t="s">
        <v>1508</v>
      </c>
      <c r="F304" s="4">
        <v>56</v>
      </c>
      <c r="G304" s="233">
        <v>280</v>
      </c>
      <c r="H304" s="211">
        <f t="shared" ref="H304:H318" si="5">INT(F304*G304)</f>
        <v>15680</v>
      </c>
      <c r="I304" s="176" t="s">
        <v>1511</v>
      </c>
      <c r="K304" s="235"/>
      <c r="L304" s="235"/>
      <c r="M304" s="235"/>
      <c r="N304" s="235"/>
      <c r="O304" s="188"/>
    </row>
    <row r="305" spans="1:15" ht="21" customHeight="1">
      <c r="A305" s="186"/>
      <c r="B305" s="217" t="s">
        <v>1555</v>
      </c>
      <c r="C305" s="217" t="s">
        <v>1556</v>
      </c>
      <c r="D305" s="218" t="s">
        <v>1514</v>
      </c>
      <c r="E305" s="186" t="s">
        <v>1508</v>
      </c>
      <c r="F305" s="4">
        <v>41</v>
      </c>
      <c r="G305" s="233">
        <v>430</v>
      </c>
      <c r="H305" s="211">
        <f t="shared" si="5"/>
        <v>17630</v>
      </c>
      <c r="I305" s="176" t="s">
        <v>1521</v>
      </c>
      <c r="K305" s="235"/>
      <c r="L305" s="235"/>
      <c r="M305" s="235"/>
      <c r="N305" s="235"/>
      <c r="O305" s="188"/>
    </row>
    <row r="306" spans="1:15" ht="21" customHeight="1">
      <c r="A306" s="186"/>
      <c r="B306" s="217" t="s">
        <v>1555</v>
      </c>
      <c r="C306" s="217" t="s">
        <v>1557</v>
      </c>
      <c r="D306" s="218" t="s">
        <v>1507</v>
      </c>
      <c r="E306" s="186" t="s">
        <v>1508</v>
      </c>
      <c r="F306" s="4">
        <v>1075</v>
      </c>
      <c r="G306" s="233">
        <v>390</v>
      </c>
      <c r="H306" s="211">
        <f t="shared" si="5"/>
        <v>419250</v>
      </c>
      <c r="I306" s="176" t="s">
        <v>1511</v>
      </c>
      <c r="K306" s="235"/>
      <c r="L306" s="235"/>
      <c r="M306" s="235"/>
      <c r="N306" s="235"/>
      <c r="O306" s="188"/>
    </row>
    <row r="307" spans="1:15" ht="21" customHeight="1">
      <c r="A307" s="186"/>
      <c r="B307" s="217" t="s">
        <v>1555</v>
      </c>
      <c r="C307" s="217" t="s">
        <v>1668</v>
      </c>
      <c r="D307" s="218" t="s">
        <v>1507</v>
      </c>
      <c r="E307" s="186" t="s">
        <v>1508</v>
      </c>
      <c r="F307" s="4">
        <v>266</v>
      </c>
      <c r="G307" s="233">
        <v>530</v>
      </c>
      <c r="H307" s="211">
        <f t="shared" si="5"/>
        <v>140980</v>
      </c>
      <c r="I307" s="176" t="s">
        <v>1511</v>
      </c>
      <c r="K307" s="235"/>
      <c r="L307" s="235"/>
      <c r="M307" s="235"/>
      <c r="N307" s="235"/>
      <c r="O307" s="188"/>
    </row>
    <row r="308" spans="1:15" ht="21" customHeight="1">
      <c r="A308" s="186"/>
      <c r="B308" s="217" t="s">
        <v>1555</v>
      </c>
      <c r="C308" s="217" t="s">
        <v>1668</v>
      </c>
      <c r="D308" s="218" t="s">
        <v>1514</v>
      </c>
      <c r="E308" s="186" t="s">
        <v>1508</v>
      </c>
      <c r="F308" s="4">
        <v>12</v>
      </c>
      <c r="G308" s="233">
        <v>730</v>
      </c>
      <c r="H308" s="211">
        <f t="shared" si="5"/>
        <v>8760</v>
      </c>
      <c r="I308" s="176" t="s">
        <v>1521</v>
      </c>
      <c r="K308" s="235"/>
      <c r="L308" s="235"/>
      <c r="M308" s="235"/>
      <c r="N308" s="235"/>
      <c r="O308" s="188"/>
    </row>
    <row r="309" spans="1:15" ht="21" customHeight="1">
      <c r="A309" s="186"/>
      <c r="G309" s="233"/>
      <c r="H309" s="211"/>
      <c r="K309" s="235"/>
      <c r="L309" s="235"/>
      <c r="M309" s="235"/>
      <c r="N309" s="235"/>
      <c r="O309" s="188"/>
    </row>
    <row r="310" spans="1:15" ht="21" customHeight="1">
      <c r="A310" s="186"/>
      <c r="B310" s="227" t="s">
        <v>1522</v>
      </c>
      <c r="C310" s="215" t="s">
        <v>1710</v>
      </c>
      <c r="D310" s="222" t="s">
        <v>1524</v>
      </c>
      <c r="E310" s="232" t="s">
        <v>101</v>
      </c>
      <c r="F310" s="4">
        <v>41</v>
      </c>
      <c r="G310" s="233">
        <v>560</v>
      </c>
      <c r="H310" s="211">
        <f t="shared" si="5"/>
        <v>22960</v>
      </c>
      <c r="I310" s="176" t="s">
        <v>1525</v>
      </c>
      <c r="K310" s="235"/>
      <c r="L310" s="235"/>
      <c r="M310" s="235"/>
      <c r="N310" s="235"/>
      <c r="O310" s="188"/>
    </row>
    <row r="311" spans="1:15" ht="21" customHeight="1">
      <c r="A311" s="186"/>
      <c r="B311" s="227" t="s">
        <v>1522</v>
      </c>
      <c r="C311" s="215" t="s">
        <v>1526</v>
      </c>
      <c r="D311" s="222" t="s">
        <v>1524</v>
      </c>
      <c r="E311" s="232" t="s">
        <v>101</v>
      </c>
      <c r="F311" s="4">
        <v>12</v>
      </c>
      <c r="G311" s="233">
        <v>740</v>
      </c>
      <c r="H311" s="211">
        <f t="shared" si="5"/>
        <v>8880</v>
      </c>
      <c r="I311" s="176" t="s">
        <v>1525</v>
      </c>
      <c r="K311" s="235"/>
      <c r="L311" s="235"/>
      <c r="M311" s="235"/>
      <c r="N311" s="235"/>
      <c r="O311" s="188"/>
    </row>
    <row r="312" spans="1:15" ht="21" customHeight="1">
      <c r="A312" s="186"/>
      <c r="G312" s="233"/>
      <c r="H312" s="211"/>
      <c r="K312" s="235"/>
      <c r="L312" s="235"/>
      <c r="M312" s="235"/>
      <c r="N312" s="235"/>
      <c r="O312" s="188"/>
    </row>
    <row r="313" spans="1:15" ht="21" customHeight="1">
      <c r="A313" s="186"/>
      <c r="B313" s="188" t="s">
        <v>1564</v>
      </c>
      <c r="C313" s="188" t="s">
        <v>1565</v>
      </c>
      <c r="D313" s="188"/>
      <c r="E313" s="186" t="s">
        <v>1566</v>
      </c>
      <c r="F313" s="4">
        <v>85</v>
      </c>
      <c r="G313" s="233">
        <v>1600</v>
      </c>
      <c r="H313" s="211">
        <f t="shared" si="5"/>
        <v>136000</v>
      </c>
      <c r="I313" s="176" t="s">
        <v>1543</v>
      </c>
      <c r="K313" s="235"/>
      <c r="L313" s="235"/>
      <c r="M313" s="235"/>
      <c r="N313" s="235"/>
      <c r="O313" s="188"/>
    </row>
    <row r="314" spans="1:15" ht="21" customHeight="1">
      <c r="A314" s="186"/>
      <c r="F314" s="198"/>
      <c r="G314" s="233"/>
      <c r="H314" s="211"/>
      <c r="K314" s="235"/>
      <c r="L314" s="235"/>
      <c r="M314" s="235"/>
      <c r="N314" s="235"/>
      <c r="O314" s="188"/>
    </row>
    <row r="315" spans="1:15" ht="21" customHeight="1">
      <c r="A315" s="186"/>
      <c r="B315" s="217" t="s">
        <v>1711</v>
      </c>
      <c r="C315" s="217" t="s">
        <v>1712</v>
      </c>
      <c r="D315" s="218" t="s">
        <v>1713</v>
      </c>
      <c r="E315" s="186" t="s">
        <v>1535</v>
      </c>
      <c r="F315" s="198">
        <v>9</v>
      </c>
      <c r="G315" s="233">
        <v>1450</v>
      </c>
      <c r="H315" s="211">
        <f t="shared" si="5"/>
        <v>13050</v>
      </c>
      <c r="I315" s="176" t="s">
        <v>1643</v>
      </c>
      <c r="K315" s="235"/>
      <c r="L315" s="235"/>
      <c r="M315" s="235"/>
      <c r="N315" s="235"/>
      <c r="O315" s="188"/>
    </row>
    <row r="316" spans="1:15" ht="21" customHeight="1">
      <c r="A316" s="186"/>
      <c r="F316" s="198"/>
      <c r="G316" s="233"/>
      <c r="H316" s="211"/>
      <c r="K316" s="235"/>
      <c r="L316" s="235"/>
      <c r="M316" s="235"/>
      <c r="N316" s="235"/>
      <c r="O316" s="188"/>
    </row>
    <row r="317" spans="1:15" ht="21" customHeight="1">
      <c r="A317" s="186"/>
      <c r="B317" s="217" t="s">
        <v>1548</v>
      </c>
      <c r="C317" s="217" t="s">
        <v>1658</v>
      </c>
      <c r="E317" s="232" t="s">
        <v>1542</v>
      </c>
      <c r="F317" s="198">
        <v>16</v>
      </c>
      <c r="G317" s="233">
        <v>8870</v>
      </c>
      <c r="H317" s="211">
        <f t="shared" si="5"/>
        <v>141920</v>
      </c>
      <c r="I317" s="176" t="s">
        <v>1511</v>
      </c>
      <c r="K317" s="235"/>
      <c r="L317" s="235"/>
      <c r="M317" s="235"/>
      <c r="N317" s="235"/>
      <c r="O317" s="188"/>
    </row>
    <row r="318" spans="1:15" ht="21" customHeight="1">
      <c r="A318" s="186"/>
      <c r="B318" s="188" t="s">
        <v>1548</v>
      </c>
      <c r="C318" s="188" t="s">
        <v>1550</v>
      </c>
      <c r="D318" s="188"/>
      <c r="E318" s="232" t="s">
        <v>1542</v>
      </c>
      <c r="F318" s="4">
        <v>62</v>
      </c>
      <c r="G318" s="233">
        <v>8870</v>
      </c>
      <c r="H318" s="211">
        <f t="shared" si="5"/>
        <v>549940</v>
      </c>
      <c r="I318" s="176" t="s">
        <v>1511</v>
      </c>
      <c r="K318" s="188"/>
      <c r="L318" s="188"/>
      <c r="M318" s="188"/>
      <c r="N318" s="188"/>
      <c r="O318" s="188"/>
    </row>
    <row r="319" spans="1:15" ht="21" customHeight="1">
      <c r="A319" s="186"/>
      <c r="C319" s="188"/>
      <c r="D319" s="188"/>
      <c r="G319" s="188"/>
      <c r="H319" s="231"/>
      <c r="I319" s="214"/>
      <c r="K319" s="188"/>
      <c r="L319" s="188"/>
      <c r="M319" s="188"/>
      <c r="N319" s="188"/>
      <c r="O319" s="188"/>
    </row>
    <row r="320" spans="1:15" ht="21" customHeight="1">
      <c r="A320" s="186"/>
      <c r="C320" s="188"/>
      <c r="D320" s="188"/>
      <c r="G320" s="188"/>
      <c r="H320" s="231"/>
      <c r="I320" s="214"/>
      <c r="K320" s="188"/>
      <c r="L320" s="188"/>
      <c r="M320" s="188"/>
      <c r="N320" s="188"/>
      <c r="O320" s="188"/>
    </row>
    <row r="321" spans="1:19" ht="21" customHeight="1">
      <c r="A321" s="186"/>
      <c r="C321" s="188"/>
      <c r="D321" s="188"/>
      <c r="G321" s="188"/>
      <c r="H321" s="231"/>
      <c r="I321" s="214"/>
      <c r="K321" s="188"/>
      <c r="L321" s="188"/>
      <c r="M321" s="188"/>
      <c r="N321" s="188"/>
      <c r="O321" s="188"/>
    </row>
    <row r="322" spans="1:19" ht="21" customHeight="1">
      <c r="A322" s="186"/>
      <c r="B322" s="188"/>
      <c r="C322" s="188"/>
      <c r="D322" s="188"/>
      <c r="E322" s="188"/>
      <c r="G322" s="188"/>
      <c r="H322" s="231"/>
      <c r="I322" s="214"/>
      <c r="K322" s="188"/>
      <c r="L322" s="188"/>
      <c r="M322" s="188"/>
      <c r="N322" s="188"/>
      <c r="O322" s="188"/>
    </row>
    <row r="323" spans="1:19" ht="21" customHeight="1">
      <c r="A323" s="186"/>
      <c r="B323" s="217" t="s">
        <v>1659</v>
      </c>
      <c r="G323" s="235"/>
      <c r="H323" s="231">
        <f>SUM(H304:H322)</f>
        <v>1475050</v>
      </c>
      <c r="I323" s="214"/>
      <c r="K323" s="235"/>
      <c r="L323" s="235"/>
      <c r="M323" s="235"/>
      <c r="N323" s="235"/>
      <c r="O323" s="188"/>
    </row>
    <row r="324" spans="1:19" ht="21" customHeight="1">
      <c r="A324" s="186"/>
      <c r="G324" s="235"/>
      <c r="H324" s="231"/>
      <c r="I324" s="214"/>
      <c r="K324" s="235"/>
      <c r="L324" s="235"/>
      <c r="M324" s="235"/>
      <c r="N324" s="235"/>
      <c r="O324" s="188"/>
    </row>
    <row r="325" spans="1:19" ht="21" customHeight="1">
      <c r="A325" s="224" t="s">
        <v>1714</v>
      </c>
      <c r="B325" s="225" t="s">
        <v>1715</v>
      </c>
      <c r="C325" s="215"/>
      <c r="D325" s="222"/>
      <c r="E325" s="223"/>
      <c r="F325" s="211"/>
      <c r="G325" s="211"/>
      <c r="H325" s="211"/>
    </row>
    <row r="326" spans="1:19" ht="21" customHeight="1">
      <c r="A326" s="224"/>
      <c r="B326" s="225"/>
      <c r="C326" s="215"/>
      <c r="D326" s="222"/>
      <c r="E326" s="223"/>
      <c r="F326" s="211"/>
      <c r="G326" s="211"/>
      <c r="H326" s="211"/>
    </row>
    <row r="327" spans="1:19" ht="21" customHeight="1">
      <c r="A327" s="224" t="s">
        <v>1495</v>
      </c>
      <c r="B327" s="225" t="s">
        <v>1716</v>
      </c>
      <c r="C327" s="215"/>
      <c r="D327" s="222"/>
      <c r="E327" s="223" t="s">
        <v>1466</v>
      </c>
      <c r="F327" s="211">
        <v>1</v>
      </c>
      <c r="G327" s="211"/>
      <c r="H327" s="211">
        <f>H415</f>
        <v>3077460</v>
      </c>
    </row>
    <row r="328" spans="1:19" ht="21" customHeight="1">
      <c r="A328" s="224" t="s">
        <v>1497</v>
      </c>
      <c r="B328" s="188" t="s">
        <v>1717</v>
      </c>
      <c r="C328" s="188"/>
      <c r="D328" s="188"/>
      <c r="E328" s="226" t="s">
        <v>1466</v>
      </c>
      <c r="F328" s="211">
        <v>1</v>
      </c>
      <c r="G328" s="211"/>
      <c r="H328" s="211">
        <f>H438</f>
        <v>664710</v>
      </c>
      <c r="K328" s="188"/>
      <c r="L328" s="188"/>
      <c r="M328" s="188"/>
      <c r="N328" s="188"/>
    </row>
    <row r="329" spans="1:19" ht="21" customHeight="1">
      <c r="A329" s="224"/>
      <c r="B329" s="227"/>
      <c r="C329" s="222"/>
      <c r="D329" s="222"/>
      <c r="E329" s="226"/>
      <c r="F329" s="211"/>
      <c r="G329" s="211"/>
      <c r="H329" s="211"/>
      <c r="K329" s="188"/>
      <c r="L329" s="188"/>
      <c r="M329" s="188"/>
      <c r="N329" s="188"/>
    </row>
    <row r="330" spans="1:19" ht="21" customHeight="1">
      <c r="A330" s="224"/>
      <c r="B330" s="227"/>
      <c r="C330" s="222"/>
      <c r="D330" s="222"/>
      <c r="E330" s="226"/>
      <c r="F330" s="211"/>
      <c r="G330" s="211"/>
      <c r="H330" s="211"/>
    </row>
    <row r="331" spans="1:19" s="4" customFormat="1" ht="21" customHeight="1">
      <c r="A331" s="224"/>
      <c r="B331" s="225"/>
      <c r="C331" s="215"/>
      <c r="D331" s="222"/>
      <c r="E331" s="226"/>
      <c r="F331" s="211"/>
      <c r="G331" s="211"/>
      <c r="H331" s="211"/>
      <c r="I331" s="176"/>
      <c r="J331" s="188"/>
      <c r="P331" s="188"/>
      <c r="Q331" s="188"/>
      <c r="R331" s="188"/>
      <c r="S331" s="188"/>
    </row>
    <row r="332" spans="1:19" s="4" customFormat="1" ht="21" customHeight="1">
      <c r="A332" s="224"/>
      <c r="B332" s="227"/>
      <c r="C332" s="222"/>
      <c r="D332" s="222"/>
      <c r="E332" s="226"/>
      <c r="F332" s="211"/>
      <c r="G332" s="211"/>
      <c r="H332" s="211"/>
      <c r="I332" s="176"/>
      <c r="J332" s="188"/>
      <c r="P332" s="188"/>
      <c r="Q332" s="188"/>
      <c r="R332" s="188"/>
      <c r="S332" s="188"/>
    </row>
    <row r="333" spans="1:19" ht="21" customHeight="1">
      <c r="A333" s="224"/>
      <c r="B333" s="227"/>
      <c r="C333" s="215"/>
      <c r="D333" s="222"/>
      <c r="E333" s="226"/>
      <c r="F333" s="211"/>
      <c r="G333" s="211"/>
      <c r="H333" s="211"/>
    </row>
    <row r="334" spans="1:19" s="4" customFormat="1" ht="21" customHeight="1">
      <c r="A334" s="224"/>
      <c r="B334" s="225"/>
      <c r="C334" s="215"/>
      <c r="D334" s="222"/>
      <c r="E334" s="226"/>
      <c r="F334" s="211"/>
      <c r="G334" s="211"/>
      <c r="H334" s="211"/>
      <c r="I334" s="176"/>
      <c r="J334" s="188"/>
      <c r="P334" s="188"/>
      <c r="Q334" s="188"/>
      <c r="R334" s="188"/>
      <c r="S334" s="188"/>
    </row>
    <row r="335" spans="1:19" s="4" customFormat="1" ht="21" customHeight="1">
      <c r="A335" s="224"/>
      <c r="B335" s="227"/>
      <c r="C335" s="215"/>
      <c r="D335" s="222"/>
      <c r="E335" s="223"/>
      <c r="F335" s="211"/>
      <c r="G335" s="211"/>
      <c r="H335" s="211"/>
      <c r="I335" s="176"/>
      <c r="J335" s="188"/>
      <c r="P335" s="188"/>
      <c r="Q335" s="188"/>
      <c r="R335" s="188"/>
      <c r="S335" s="188"/>
    </row>
    <row r="336" spans="1:19" s="4" customFormat="1" ht="21" customHeight="1">
      <c r="A336" s="224"/>
      <c r="B336" s="227"/>
      <c r="C336" s="215"/>
      <c r="D336" s="222"/>
      <c r="E336" s="223"/>
      <c r="F336" s="211"/>
      <c r="G336" s="211"/>
      <c r="H336" s="211"/>
      <c r="I336" s="176"/>
      <c r="J336" s="188"/>
      <c r="P336" s="188"/>
      <c r="Q336" s="188"/>
      <c r="R336" s="188"/>
      <c r="S336" s="188"/>
    </row>
    <row r="337" spans="1:19" s="4" customFormat="1" ht="21" customHeight="1">
      <c r="A337" s="224"/>
      <c r="B337" s="227"/>
      <c r="C337" s="215"/>
      <c r="D337" s="222"/>
      <c r="E337" s="223"/>
      <c r="F337" s="211"/>
      <c r="G337" s="211"/>
      <c r="H337" s="211"/>
      <c r="I337" s="176"/>
      <c r="J337" s="188"/>
      <c r="P337" s="188"/>
      <c r="Q337" s="188"/>
      <c r="R337" s="188"/>
      <c r="S337" s="188"/>
    </row>
    <row r="338" spans="1:19" s="4" customFormat="1" ht="21" customHeight="1">
      <c r="A338" s="224"/>
      <c r="B338" s="227"/>
      <c r="C338" s="215"/>
      <c r="D338" s="222"/>
      <c r="E338" s="223"/>
      <c r="F338" s="211"/>
      <c r="G338" s="211"/>
      <c r="H338" s="211"/>
      <c r="I338" s="176"/>
      <c r="J338" s="188"/>
      <c r="P338" s="188"/>
      <c r="Q338" s="188"/>
      <c r="R338" s="188"/>
      <c r="S338" s="188"/>
    </row>
    <row r="339" spans="1:19" s="4" customFormat="1" ht="21" customHeight="1">
      <c r="A339" s="224"/>
      <c r="B339" s="227"/>
      <c r="C339" s="215"/>
      <c r="D339" s="222"/>
      <c r="E339" s="223"/>
      <c r="F339" s="211"/>
      <c r="G339" s="211"/>
      <c r="H339" s="211"/>
      <c r="I339" s="176"/>
      <c r="J339" s="188"/>
      <c r="P339" s="188"/>
      <c r="Q339" s="188"/>
      <c r="R339" s="188"/>
      <c r="S339" s="188"/>
    </row>
    <row r="340" spans="1:19" s="4" customFormat="1" ht="21" customHeight="1">
      <c r="A340" s="224"/>
      <c r="B340" s="227"/>
      <c r="C340" s="215"/>
      <c r="D340" s="222"/>
      <c r="E340" s="223"/>
      <c r="G340" s="211"/>
      <c r="H340" s="211"/>
      <c r="I340" s="176"/>
      <c r="J340" s="188"/>
      <c r="P340" s="188"/>
      <c r="Q340" s="188"/>
      <c r="R340" s="188"/>
      <c r="S340" s="188"/>
    </row>
    <row r="341" spans="1:19" s="4" customFormat="1" ht="21" customHeight="1">
      <c r="A341" s="176"/>
      <c r="B341" s="217"/>
      <c r="C341" s="217"/>
      <c r="D341" s="218"/>
      <c r="E341" s="186"/>
      <c r="G341" s="211"/>
      <c r="H341" s="211"/>
      <c r="I341" s="176"/>
      <c r="J341" s="188"/>
      <c r="P341" s="188"/>
      <c r="Q341" s="188"/>
      <c r="R341" s="188"/>
      <c r="S341" s="188"/>
    </row>
    <row r="342" spans="1:19" s="4" customFormat="1" ht="21" customHeight="1">
      <c r="A342" s="176"/>
      <c r="B342" s="219"/>
      <c r="C342" s="213"/>
      <c r="D342" s="213"/>
      <c r="E342" s="228"/>
      <c r="F342" s="211"/>
      <c r="G342" s="211"/>
      <c r="H342" s="211"/>
      <c r="I342" s="176"/>
      <c r="J342" s="188"/>
      <c r="P342" s="188"/>
      <c r="Q342" s="188"/>
      <c r="R342" s="188"/>
      <c r="S342" s="188"/>
    </row>
    <row r="343" spans="1:19" s="4" customFormat="1" ht="21" customHeight="1">
      <c r="A343" s="176"/>
      <c r="B343" s="219"/>
      <c r="C343" s="213"/>
      <c r="D343" s="213"/>
      <c r="E343" s="228"/>
      <c r="F343" s="211"/>
      <c r="G343" s="211"/>
      <c r="H343" s="211"/>
      <c r="I343" s="176"/>
      <c r="J343" s="188"/>
      <c r="P343" s="188"/>
      <c r="Q343" s="188"/>
      <c r="R343" s="188"/>
      <c r="S343" s="188"/>
    </row>
    <row r="344" spans="1:19" s="4" customFormat="1" ht="21" customHeight="1">
      <c r="A344" s="229"/>
      <c r="B344" s="230"/>
      <c r="C344" s="219"/>
      <c r="D344" s="218"/>
      <c r="E344" s="228"/>
      <c r="G344" s="211"/>
      <c r="H344" s="211"/>
      <c r="I344" s="176"/>
      <c r="J344" s="188"/>
      <c r="K344" s="188"/>
      <c r="L344" s="188"/>
      <c r="M344" s="188"/>
      <c r="N344" s="188"/>
      <c r="P344" s="188"/>
      <c r="Q344" s="188"/>
      <c r="R344" s="188"/>
      <c r="S344" s="188"/>
    </row>
    <row r="345" spans="1:19" s="4" customFormat="1" ht="21" customHeight="1">
      <c r="A345" s="229"/>
      <c r="B345" s="230"/>
      <c r="C345" s="219"/>
      <c r="D345" s="218"/>
      <c r="E345" s="228"/>
      <c r="G345" s="211"/>
      <c r="H345" s="211"/>
      <c r="I345" s="176"/>
      <c r="J345" s="188"/>
      <c r="K345" s="188"/>
      <c r="L345" s="188"/>
      <c r="M345" s="188"/>
      <c r="N345" s="188"/>
      <c r="P345" s="188"/>
      <c r="Q345" s="188"/>
      <c r="R345" s="188"/>
      <c r="S345" s="188"/>
    </row>
    <row r="346" spans="1:19" s="4" customFormat="1" ht="21" customHeight="1">
      <c r="A346" s="229"/>
      <c r="B346" s="230" t="s">
        <v>254</v>
      </c>
      <c r="C346" s="219"/>
      <c r="D346" s="218"/>
      <c r="E346" s="228"/>
      <c r="G346" s="211"/>
      <c r="H346" s="211">
        <f>SUM(H327:H345)</f>
        <v>3742170</v>
      </c>
      <c r="I346" s="176"/>
      <c r="J346" s="188"/>
      <c r="K346" s="188"/>
      <c r="L346" s="188"/>
      <c r="M346" s="188"/>
      <c r="N346" s="188"/>
      <c r="P346" s="188"/>
      <c r="Q346" s="188"/>
      <c r="R346" s="188"/>
      <c r="S346" s="188"/>
    </row>
    <row r="347" spans="1:19" s="4" customFormat="1" ht="21" customHeight="1">
      <c r="A347" s="229"/>
      <c r="B347" s="230"/>
      <c r="C347" s="219"/>
      <c r="D347" s="218"/>
      <c r="E347" s="228"/>
      <c r="G347" s="211"/>
      <c r="H347" s="211"/>
      <c r="I347" s="176"/>
      <c r="J347" s="188"/>
      <c r="K347" s="188"/>
      <c r="L347" s="188"/>
      <c r="M347" s="188"/>
      <c r="N347" s="188"/>
      <c r="P347" s="188"/>
      <c r="Q347" s="188"/>
      <c r="R347" s="188"/>
      <c r="S347" s="188"/>
    </row>
    <row r="348" spans="1:19" ht="21" customHeight="1">
      <c r="A348" s="224" t="s">
        <v>1495</v>
      </c>
      <c r="B348" s="225" t="s">
        <v>1716</v>
      </c>
      <c r="C348" s="188"/>
      <c r="D348" s="188"/>
      <c r="G348" s="188"/>
      <c r="H348" s="198"/>
      <c r="I348" s="238"/>
      <c r="K348" s="188"/>
      <c r="L348" s="188"/>
      <c r="M348" s="188"/>
      <c r="N348" s="188"/>
      <c r="O348" s="188"/>
    </row>
    <row r="349" spans="1:19" ht="21" customHeight="1">
      <c r="A349" s="186"/>
      <c r="B349" s="188"/>
      <c r="C349" s="188"/>
      <c r="D349" s="188"/>
      <c r="G349" s="188"/>
      <c r="H349" s="231"/>
      <c r="I349" s="214"/>
      <c r="K349" s="188"/>
      <c r="L349" s="188"/>
      <c r="M349" s="188"/>
      <c r="N349" s="188"/>
      <c r="O349" s="188"/>
    </row>
    <row r="350" spans="1:19" ht="21" customHeight="1">
      <c r="A350" s="186"/>
      <c r="B350" s="217" t="s">
        <v>1505</v>
      </c>
      <c r="C350" s="217" t="s">
        <v>1506</v>
      </c>
      <c r="D350" s="218" t="s">
        <v>1507</v>
      </c>
      <c r="E350" s="186" t="s">
        <v>1508</v>
      </c>
      <c r="F350" s="4">
        <v>24</v>
      </c>
      <c r="G350" s="194">
        <v>470</v>
      </c>
      <c r="H350" s="211">
        <f t="shared" ref="H350:H411" si="6">INT(F350*G350)</f>
        <v>11280</v>
      </c>
      <c r="I350" s="176" t="s">
        <v>1509</v>
      </c>
      <c r="K350" s="188"/>
      <c r="L350" s="188"/>
      <c r="M350" s="188"/>
      <c r="N350" s="188"/>
      <c r="O350" s="188"/>
    </row>
    <row r="351" spans="1:19" ht="21" customHeight="1">
      <c r="A351" s="186"/>
      <c r="B351" s="217" t="s">
        <v>1505</v>
      </c>
      <c r="C351" s="217" t="s">
        <v>1506</v>
      </c>
      <c r="D351" s="188" t="s">
        <v>1510</v>
      </c>
      <c r="E351" s="186" t="s">
        <v>1508</v>
      </c>
      <c r="F351" s="4">
        <v>18</v>
      </c>
      <c r="G351" s="194">
        <v>350</v>
      </c>
      <c r="H351" s="211">
        <f t="shared" si="6"/>
        <v>6300</v>
      </c>
      <c r="I351" s="176" t="s">
        <v>1511</v>
      </c>
      <c r="K351" s="188"/>
      <c r="L351" s="188"/>
      <c r="M351" s="188"/>
      <c r="N351" s="188"/>
      <c r="O351" s="188"/>
    </row>
    <row r="352" spans="1:19" ht="21" customHeight="1">
      <c r="A352" s="186"/>
      <c r="B352" s="217" t="s">
        <v>1505</v>
      </c>
      <c r="C352" s="188" t="s">
        <v>1513</v>
      </c>
      <c r="D352" s="188" t="s">
        <v>1510</v>
      </c>
      <c r="E352" s="186" t="s">
        <v>1508</v>
      </c>
      <c r="F352" s="4">
        <v>5</v>
      </c>
      <c r="G352" s="194">
        <v>410</v>
      </c>
      <c r="H352" s="211">
        <f t="shared" si="6"/>
        <v>2050</v>
      </c>
      <c r="I352" s="176" t="s">
        <v>1511</v>
      </c>
      <c r="K352" s="188"/>
      <c r="L352" s="188"/>
      <c r="M352" s="188"/>
      <c r="N352" s="188"/>
      <c r="O352" s="188"/>
    </row>
    <row r="353" spans="1:15" ht="21" customHeight="1">
      <c r="A353" s="186"/>
      <c r="B353" s="217" t="s">
        <v>1505</v>
      </c>
      <c r="C353" s="217" t="s">
        <v>1517</v>
      </c>
      <c r="D353" s="218" t="s">
        <v>1510</v>
      </c>
      <c r="E353" s="186" t="s">
        <v>1508</v>
      </c>
      <c r="F353" s="4">
        <v>10</v>
      </c>
      <c r="G353" s="194">
        <v>600</v>
      </c>
      <c r="H353" s="211">
        <f t="shared" si="6"/>
        <v>6000</v>
      </c>
      <c r="I353" s="176" t="s">
        <v>1511</v>
      </c>
      <c r="K353" s="188"/>
      <c r="L353" s="188"/>
      <c r="M353" s="188"/>
      <c r="N353" s="188"/>
      <c r="O353" s="188"/>
    </row>
    <row r="354" spans="1:15" ht="21" customHeight="1">
      <c r="A354" s="186"/>
      <c r="B354" s="217" t="s">
        <v>1505</v>
      </c>
      <c r="C354" s="188" t="s">
        <v>1515</v>
      </c>
      <c r="D354" s="188" t="s">
        <v>1507</v>
      </c>
      <c r="E354" s="186" t="s">
        <v>1508</v>
      </c>
      <c r="F354" s="4">
        <v>3</v>
      </c>
      <c r="G354" s="194">
        <v>1080</v>
      </c>
      <c r="H354" s="211">
        <f t="shared" si="6"/>
        <v>3240</v>
      </c>
      <c r="I354" s="176" t="s">
        <v>1509</v>
      </c>
      <c r="K354" s="188"/>
      <c r="L354" s="188"/>
      <c r="M354" s="188"/>
      <c r="N354" s="188"/>
      <c r="O354" s="188"/>
    </row>
    <row r="355" spans="1:15" ht="21" customHeight="1">
      <c r="A355" s="186"/>
      <c r="B355" s="217" t="s">
        <v>1505</v>
      </c>
      <c r="C355" s="188" t="s">
        <v>1515</v>
      </c>
      <c r="D355" s="188" t="s">
        <v>1512</v>
      </c>
      <c r="E355" s="186" t="s">
        <v>1508</v>
      </c>
      <c r="F355" s="4">
        <v>19</v>
      </c>
      <c r="G355" s="194">
        <v>1080</v>
      </c>
      <c r="H355" s="211">
        <f t="shared" si="6"/>
        <v>20520</v>
      </c>
      <c r="I355" s="176" t="s">
        <v>1509</v>
      </c>
      <c r="K355" s="188"/>
      <c r="L355" s="188"/>
      <c r="M355" s="188"/>
      <c r="N355" s="188"/>
      <c r="O355" s="188"/>
    </row>
    <row r="356" spans="1:15" ht="21" customHeight="1">
      <c r="A356" s="186"/>
      <c r="B356" s="217" t="s">
        <v>1505</v>
      </c>
      <c r="C356" s="188" t="s">
        <v>1515</v>
      </c>
      <c r="D356" s="218" t="s">
        <v>1510</v>
      </c>
      <c r="E356" s="186" t="s">
        <v>1508</v>
      </c>
      <c r="F356" s="4">
        <v>24</v>
      </c>
      <c r="G356" s="235">
        <v>820</v>
      </c>
      <c r="H356" s="211">
        <f t="shared" si="6"/>
        <v>19680</v>
      </c>
      <c r="I356" s="176" t="s">
        <v>1511</v>
      </c>
      <c r="K356" s="235"/>
      <c r="L356" s="235"/>
      <c r="M356" s="235"/>
      <c r="N356" s="235"/>
      <c r="O356" s="188"/>
    </row>
    <row r="357" spans="1:15" ht="21" customHeight="1">
      <c r="A357" s="186"/>
      <c r="B357" s="188" t="s">
        <v>1516</v>
      </c>
      <c r="C357" s="188" t="s">
        <v>1515</v>
      </c>
      <c r="D357" s="188" t="s">
        <v>1507</v>
      </c>
      <c r="E357" s="186" t="s">
        <v>1508</v>
      </c>
      <c r="F357" s="4">
        <v>3</v>
      </c>
      <c r="G357" s="194">
        <v>2250</v>
      </c>
      <c r="H357" s="211">
        <f t="shared" si="6"/>
        <v>6750</v>
      </c>
      <c r="I357" s="176" t="s">
        <v>1521</v>
      </c>
      <c r="K357" s="188"/>
      <c r="L357" s="188"/>
      <c r="M357" s="188"/>
      <c r="N357" s="188"/>
      <c r="O357" s="188"/>
    </row>
    <row r="358" spans="1:15" ht="21" customHeight="1">
      <c r="A358" s="186"/>
      <c r="B358" s="188" t="s">
        <v>1516</v>
      </c>
      <c r="C358" s="188" t="s">
        <v>1515</v>
      </c>
      <c r="D358" s="188" t="s">
        <v>1512</v>
      </c>
      <c r="E358" s="186" t="s">
        <v>1508</v>
      </c>
      <c r="F358" s="4">
        <v>29</v>
      </c>
      <c r="G358" s="194">
        <v>2750</v>
      </c>
      <c r="H358" s="211">
        <f t="shared" si="6"/>
        <v>79750</v>
      </c>
      <c r="I358" s="176" t="s">
        <v>1521</v>
      </c>
      <c r="K358" s="188"/>
      <c r="L358" s="188"/>
      <c r="M358" s="188"/>
      <c r="N358" s="188"/>
      <c r="O358" s="188"/>
    </row>
    <row r="359" spans="1:15" ht="21" customHeight="1">
      <c r="A359" s="186"/>
      <c r="B359" s="188" t="s">
        <v>1516</v>
      </c>
      <c r="C359" s="188" t="s">
        <v>1515</v>
      </c>
      <c r="D359" s="188" t="s">
        <v>1510</v>
      </c>
      <c r="E359" s="186" t="s">
        <v>1508</v>
      </c>
      <c r="F359" s="4">
        <v>9</v>
      </c>
      <c r="G359" s="194">
        <v>2500</v>
      </c>
      <c r="H359" s="211">
        <f t="shared" si="6"/>
        <v>22500</v>
      </c>
      <c r="I359" s="176" t="s">
        <v>1521</v>
      </c>
      <c r="K359" s="235"/>
      <c r="L359" s="235"/>
      <c r="M359" s="235"/>
      <c r="N359" s="235"/>
      <c r="O359" s="188"/>
    </row>
    <row r="360" spans="1:15" ht="21" customHeight="1">
      <c r="A360" s="186"/>
      <c r="B360" s="188" t="s">
        <v>1516</v>
      </c>
      <c r="C360" s="188" t="s">
        <v>1518</v>
      </c>
      <c r="D360" s="188" t="s">
        <v>1507</v>
      </c>
      <c r="E360" s="186" t="s">
        <v>1508</v>
      </c>
      <c r="F360" s="4">
        <v>7</v>
      </c>
      <c r="G360" s="194">
        <v>3340</v>
      </c>
      <c r="H360" s="211">
        <f t="shared" si="6"/>
        <v>23380</v>
      </c>
      <c r="I360" s="176" t="s">
        <v>1509</v>
      </c>
      <c r="K360" s="188"/>
      <c r="L360" s="188"/>
      <c r="M360" s="188"/>
      <c r="N360" s="188"/>
      <c r="O360" s="188"/>
    </row>
    <row r="361" spans="1:15" ht="21" customHeight="1">
      <c r="A361" s="186"/>
      <c r="B361" s="188" t="s">
        <v>1516</v>
      </c>
      <c r="C361" s="188" t="s">
        <v>1518</v>
      </c>
      <c r="D361" s="188" t="s">
        <v>1512</v>
      </c>
      <c r="E361" s="186" t="s">
        <v>1508</v>
      </c>
      <c r="F361" s="4">
        <v>29</v>
      </c>
      <c r="G361" s="194">
        <v>4010</v>
      </c>
      <c r="H361" s="211">
        <f t="shared" si="6"/>
        <v>116290</v>
      </c>
      <c r="I361" s="176" t="s">
        <v>1509</v>
      </c>
      <c r="K361" s="188"/>
      <c r="L361" s="188"/>
      <c r="M361" s="188"/>
      <c r="N361" s="188"/>
      <c r="O361" s="188"/>
    </row>
    <row r="362" spans="1:15" ht="21" customHeight="1">
      <c r="A362" s="186"/>
      <c r="B362" s="188" t="s">
        <v>1516</v>
      </c>
      <c r="C362" s="188" t="s">
        <v>1518</v>
      </c>
      <c r="D362" s="188" t="s">
        <v>1510</v>
      </c>
      <c r="E362" s="186" t="s">
        <v>1508</v>
      </c>
      <c r="F362" s="4">
        <v>18</v>
      </c>
      <c r="G362" s="194">
        <v>3680</v>
      </c>
      <c r="H362" s="211">
        <f t="shared" si="6"/>
        <v>66240</v>
      </c>
      <c r="I362" s="176" t="s">
        <v>1509</v>
      </c>
      <c r="K362" s="188"/>
      <c r="L362" s="188"/>
      <c r="M362" s="188"/>
      <c r="N362" s="188"/>
      <c r="O362" s="188"/>
    </row>
    <row r="363" spans="1:15" ht="21" customHeight="1">
      <c r="A363" s="186"/>
      <c r="B363" s="188" t="s">
        <v>1516</v>
      </c>
      <c r="C363" s="188" t="s">
        <v>1519</v>
      </c>
      <c r="D363" s="188" t="s">
        <v>1507</v>
      </c>
      <c r="E363" s="186" t="s">
        <v>1508</v>
      </c>
      <c r="F363" s="4">
        <v>3</v>
      </c>
      <c r="G363" s="194">
        <v>4810</v>
      </c>
      <c r="H363" s="211">
        <f t="shared" si="6"/>
        <v>14430</v>
      </c>
      <c r="I363" s="176" t="s">
        <v>1509</v>
      </c>
      <c r="K363" s="188"/>
      <c r="L363" s="188"/>
      <c r="M363" s="188"/>
      <c r="N363" s="188"/>
      <c r="O363" s="188"/>
    </row>
    <row r="364" spans="1:15" ht="21" customHeight="1">
      <c r="A364" s="186"/>
      <c r="B364" s="188" t="s">
        <v>1516</v>
      </c>
      <c r="C364" s="188" t="s">
        <v>1519</v>
      </c>
      <c r="D364" s="188" t="s">
        <v>1512</v>
      </c>
      <c r="E364" s="186" t="s">
        <v>1508</v>
      </c>
      <c r="F364" s="4">
        <v>29</v>
      </c>
      <c r="G364" s="194">
        <v>5690</v>
      </c>
      <c r="H364" s="211">
        <f t="shared" si="6"/>
        <v>165010</v>
      </c>
      <c r="I364" s="176" t="s">
        <v>1509</v>
      </c>
      <c r="K364" s="188"/>
      <c r="L364" s="188"/>
      <c r="M364" s="188"/>
      <c r="N364" s="188"/>
      <c r="O364" s="188"/>
    </row>
    <row r="365" spans="1:15" ht="21" customHeight="1">
      <c r="A365" s="186"/>
      <c r="B365" s="188" t="s">
        <v>1516</v>
      </c>
      <c r="C365" s="188" t="s">
        <v>1519</v>
      </c>
      <c r="D365" s="188" t="s">
        <v>1510</v>
      </c>
      <c r="E365" s="186" t="s">
        <v>1508</v>
      </c>
      <c r="F365" s="4">
        <v>17</v>
      </c>
      <c r="G365" s="194">
        <v>5250</v>
      </c>
      <c r="H365" s="211">
        <f t="shared" si="6"/>
        <v>89250</v>
      </c>
      <c r="I365" s="176" t="s">
        <v>1509</v>
      </c>
      <c r="K365" s="188"/>
      <c r="L365" s="188"/>
      <c r="M365" s="188"/>
      <c r="N365" s="188"/>
      <c r="O365" s="188"/>
    </row>
    <row r="366" spans="1:15" ht="21" customHeight="1">
      <c r="A366" s="186"/>
      <c r="B366" s="188" t="s">
        <v>1516</v>
      </c>
      <c r="C366" s="188" t="s">
        <v>1520</v>
      </c>
      <c r="D366" s="188" t="s">
        <v>1507</v>
      </c>
      <c r="E366" s="186" t="s">
        <v>1508</v>
      </c>
      <c r="F366" s="4">
        <v>3</v>
      </c>
      <c r="G366" s="194">
        <v>7800</v>
      </c>
      <c r="H366" s="211">
        <f t="shared" si="6"/>
        <v>23400</v>
      </c>
      <c r="I366" s="176" t="s">
        <v>1509</v>
      </c>
      <c r="K366" s="188"/>
      <c r="L366" s="188"/>
      <c r="M366" s="188"/>
      <c r="N366" s="188"/>
      <c r="O366" s="188"/>
    </row>
    <row r="367" spans="1:15" ht="21" customHeight="1">
      <c r="A367" s="186"/>
      <c r="B367" s="188" t="s">
        <v>1516</v>
      </c>
      <c r="C367" s="188" t="s">
        <v>1520</v>
      </c>
      <c r="D367" s="188" t="s">
        <v>1512</v>
      </c>
      <c r="E367" s="186" t="s">
        <v>1508</v>
      </c>
      <c r="F367" s="4">
        <v>29</v>
      </c>
      <c r="G367" s="194">
        <v>8700</v>
      </c>
      <c r="H367" s="211">
        <f t="shared" si="6"/>
        <v>252300</v>
      </c>
      <c r="I367" s="176" t="s">
        <v>1521</v>
      </c>
      <c r="K367" s="188"/>
      <c r="L367" s="188"/>
      <c r="M367" s="188"/>
      <c r="N367" s="188"/>
      <c r="O367" s="188"/>
    </row>
    <row r="368" spans="1:15" ht="21" customHeight="1">
      <c r="A368" s="186"/>
      <c r="B368" s="188" t="s">
        <v>1516</v>
      </c>
      <c r="C368" s="188" t="s">
        <v>1520</v>
      </c>
      <c r="D368" s="188" t="s">
        <v>1510</v>
      </c>
      <c r="E368" s="186" t="s">
        <v>1508</v>
      </c>
      <c r="F368" s="4">
        <v>12</v>
      </c>
      <c r="G368" s="194">
        <v>8100</v>
      </c>
      <c r="H368" s="211">
        <f t="shared" si="6"/>
        <v>97200</v>
      </c>
      <c r="I368" s="176" t="s">
        <v>1521</v>
      </c>
      <c r="K368" s="188"/>
      <c r="L368" s="188"/>
      <c r="M368" s="188"/>
      <c r="N368" s="188"/>
      <c r="O368" s="188"/>
    </row>
    <row r="369" spans="1:15" ht="21" customHeight="1">
      <c r="A369" s="186"/>
      <c r="B369" s="188" t="s">
        <v>1718</v>
      </c>
      <c r="C369" s="188" t="s">
        <v>1719</v>
      </c>
      <c r="D369" s="188" t="s">
        <v>1507</v>
      </c>
      <c r="E369" s="186" t="s">
        <v>1508</v>
      </c>
      <c r="F369" s="4">
        <v>24</v>
      </c>
      <c r="G369" s="194">
        <v>2970</v>
      </c>
      <c r="H369" s="211">
        <f t="shared" si="6"/>
        <v>71280</v>
      </c>
      <c r="I369" s="176" t="s">
        <v>1521</v>
      </c>
      <c r="K369" s="188"/>
      <c r="L369" s="188"/>
      <c r="M369" s="188"/>
      <c r="N369" s="188"/>
      <c r="O369" s="188"/>
    </row>
    <row r="370" spans="1:15" ht="21" customHeight="1">
      <c r="A370" s="186"/>
      <c r="B370" s="188" t="s">
        <v>1718</v>
      </c>
      <c r="C370" s="188" t="s">
        <v>1719</v>
      </c>
      <c r="D370" s="188" t="s">
        <v>1510</v>
      </c>
      <c r="E370" s="186" t="s">
        <v>1508</v>
      </c>
      <c r="F370" s="4">
        <v>18</v>
      </c>
      <c r="G370" s="194">
        <v>3270</v>
      </c>
      <c r="H370" s="211">
        <f t="shared" si="6"/>
        <v>58860</v>
      </c>
      <c r="I370" s="176" t="s">
        <v>1521</v>
      </c>
      <c r="K370" s="188"/>
      <c r="L370" s="188"/>
      <c r="M370" s="188"/>
      <c r="N370" s="188"/>
      <c r="O370" s="188"/>
    </row>
    <row r="371" spans="1:15" ht="21" customHeight="1">
      <c r="A371" s="186"/>
      <c r="B371" s="188" t="s">
        <v>1669</v>
      </c>
      <c r="C371" s="188" t="s">
        <v>1720</v>
      </c>
      <c r="D371" s="188" t="s">
        <v>1507</v>
      </c>
      <c r="E371" s="186" t="s">
        <v>1508</v>
      </c>
      <c r="F371" s="4">
        <v>20</v>
      </c>
      <c r="G371" s="194">
        <v>530</v>
      </c>
      <c r="H371" s="211">
        <f t="shared" si="6"/>
        <v>10600</v>
      </c>
      <c r="I371" s="176" t="s">
        <v>1521</v>
      </c>
      <c r="K371" s="188"/>
      <c r="L371" s="188"/>
      <c r="M371" s="188"/>
      <c r="N371" s="188"/>
      <c r="O371" s="188"/>
    </row>
    <row r="372" spans="1:15" ht="21" customHeight="1">
      <c r="A372" s="186"/>
      <c r="B372" s="188" t="s">
        <v>1669</v>
      </c>
      <c r="C372" s="188" t="s">
        <v>1720</v>
      </c>
      <c r="D372" s="188" t="s">
        <v>1512</v>
      </c>
      <c r="E372" s="186" t="s">
        <v>1508</v>
      </c>
      <c r="F372" s="4">
        <v>2</v>
      </c>
      <c r="G372" s="194">
        <v>710</v>
      </c>
      <c r="H372" s="211">
        <f t="shared" si="6"/>
        <v>1420</v>
      </c>
      <c r="I372" s="176" t="s">
        <v>1521</v>
      </c>
      <c r="K372" s="188"/>
      <c r="L372" s="188"/>
      <c r="M372" s="188"/>
      <c r="N372" s="188"/>
      <c r="O372" s="188"/>
    </row>
    <row r="373" spans="1:15" ht="21" customHeight="1">
      <c r="A373" s="186"/>
      <c r="B373" s="188" t="s">
        <v>1669</v>
      </c>
      <c r="C373" s="188" t="s">
        <v>1720</v>
      </c>
      <c r="D373" s="218" t="s">
        <v>1510</v>
      </c>
      <c r="E373" s="186" t="s">
        <v>1508</v>
      </c>
      <c r="F373" s="4">
        <v>2</v>
      </c>
      <c r="G373" s="194">
        <v>620</v>
      </c>
      <c r="H373" s="211">
        <f t="shared" si="6"/>
        <v>1240</v>
      </c>
      <c r="I373" s="176" t="s">
        <v>1521</v>
      </c>
      <c r="K373" s="235"/>
      <c r="L373" s="235"/>
      <c r="M373" s="235"/>
      <c r="N373" s="235"/>
      <c r="O373" s="188"/>
    </row>
    <row r="374" spans="1:15" ht="21" customHeight="1">
      <c r="A374" s="186"/>
      <c r="E374" s="186" t="s">
        <v>1508</v>
      </c>
      <c r="G374" s="235"/>
      <c r="H374" s="211"/>
      <c r="K374" s="235"/>
      <c r="L374" s="235"/>
      <c r="M374" s="235"/>
      <c r="N374" s="235"/>
      <c r="O374" s="188"/>
    </row>
    <row r="375" spans="1:15" ht="21" customHeight="1">
      <c r="A375" s="186"/>
      <c r="B375" s="217" t="s">
        <v>1721</v>
      </c>
      <c r="C375" s="217" t="s">
        <v>1722</v>
      </c>
      <c r="D375" s="218" t="s">
        <v>1563</v>
      </c>
      <c r="E375" s="186" t="s">
        <v>1508</v>
      </c>
      <c r="F375" s="4">
        <v>2</v>
      </c>
      <c r="G375" s="235">
        <v>880</v>
      </c>
      <c r="H375" s="211">
        <f t="shared" si="6"/>
        <v>1760</v>
      </c>
      <c r="I375" s="176" t="s">
        <v>1525</v>
      </c>
      <c r="K375" s="235"/>
      <c r="L375" s="235"/>
      <c r="M375" s="235"/>
      <c r="N375" s="235"/>
      <c r="O375" s="188"/>
    </row>
    <row r="376" spans="1:15" ht="21" customHeight="1">
      <c r="A376" s="186"/>
      <c r="B376" s="217" t="s">
        <v>1721</v>
      </c>
      <c r="C376" s="188" t="s">
        <v>1528</v>
      </c>
      <c r="D376" s="188" t="s">
        <v>1563</v>
      </c>
      <c r="E376" s="186" t="s">
        <v>1508</v>
      </c>
      <c r="F376" s="4">
        <v>9</v>
      </c>
      <c r="G376" s="235">
        <v>1820</v>
      </c>
      <c r="H376" s="211">
        <f t="shared" si="6"/>
        <v>16380</v>
      </c>
      <c r="I376" s="176" t="s">
        <v>1525</v>
      </c>
      <c r="K376" s="188"/>
      <c r="L376" s="188"/>
      <c r="M376" s="188"/>
      <c r="N376" s="188"/>
      <c r="O376" s="188"/>
    </row>
    <row r="377" spans="1:15" ht="21" customHeight="1">
      <c r="A377" s="186"/>
      <c r="B377" s="217" t="s">
        <v>1721</v>
      </c>
      <c r="C377" s="188" t="s">
        <v>1529</v>
      </c>
      <c r="D377" s="188" t="s">
        <v>1563</v>
      </c>
      <c r="E377" s="186" t="s">
        <v>1508</v>
      </c>
      <c r="F377" s="4">
        <v>6</v>
      </c>
      <c r="G377" s="235">
        <v>2290</v>
      </c>
      <c r="H377" s="211">
        <f t="shared" si="6"/>
        <v>13740</v>
      </c>
      <c r="I377" s="176" t="s">
        <v>1525</v>
      </c>
      <c r="K377" s="188"/>
      <c r="L377" s="188"/>
      <c r="M377" s="188"/>
      <c r="N377" s="188"/>
      <c r="O377" s="188"/>
    </row>
    <row r="378" spans="1:15" ht="21" customHeight="1">
      <c r="A378" s="186"/>
      <c r="B378" s="217" t="s">
        <v>1721</v>
      </c>
      <c r="C378" s="217" t="s">
        <v>1530</v>
      </c>
      <c r="D378" s="218" t="s">
        <v>1563</v>
      </c>
      <c r="E378" s="186" t="s">
        <v>1508</v>
      </c>
      <c r="F378" s="4">
        <v>1</v>
      </c>
      <c r="G378" s="235">
        <v>3050</v>
      </c>
      <c r="H378" s="211">
        <f t="shared" si="6"/>
        <v>3050</v>
      </c>
      <c r="I378" s="176" t="s">
        <v>1525</v>
      </c>
      <c r="K378" s="235"/>
      <c r="L378" s="235"/>
      <c r="M378" s="235"/>
      <c r="N378" s="235"/>
      <c r="O378" s="188"/>
    </row>
    <row r="379" spans="1:15" ht="21" customHeight="1">
      <c r="A379" s="186"/>
      <c r="B379" s="217" t="s">
        <v>1721</v>
      </c>
      <c r="C379" s="188" t="s">
        <v>1531</v>
      </c>
      <c r="D379" s="188" t="s">
        <v>1563</v>
      </c>
      <c r="E379" s="186" t="s">
        <v>1508</v>
      </c>
      <c r="F379" s="4">
        <v>1</v>
      </c>
      <c r="G379" s="235">
        <v>3860</v>
      </c>
      <c r="H379" s="211">
        <f t="shared" si="6"/>
        <v>3860</v>
      </c>
      <c r="I379" s="176" t="s">
        <v>1525</v>
      </c>
      <c r="K379" s="188"/>
      <c r="L379" s="188"/>
      <c r="M379" s="188"/>
      <c r="N379" s="188"/>
      <c r="O379" s="188"/>
    </row>
    <row r="380" spans="1:15" ht="21" customHeight="1">
      <c r="A380" s="186"/>
      <c r="B380" s="217" t="s">
        <v>1721</v>
      </c>
      <c r="C380" s="188" t="s">
        <v>1528</v>
      </c>
      <c r="D380" s="188" t="s">
        <v>1723</v>
      </c>
      <c r="E380" s="186" t="s">
        <v>1508</v>
      </c>
      <c r="F380" s="4">
        <v>9</v>
      </c>
      <c r="G380" s="188">
        <v>2060</v>
      </c>
      <c r="H380" s="211">
        <f t="shared" si="6"/>
        <v>18540</v>
      </c>
      <c r="I380" s="176" t="s">
        <v>1525</v>
      </c>
      <c r="K380" s="188"/>
      <c r="L380" s="188"/>
      <c r="M380" s="188"/>
      <c r="N380" s="188"/>
      <c r="O380" s="188"/>
    </row>
    <row r="381" spans="1:15" ht="21" customHeight="1">
      <c r="A381" s="186"/>
      <c r="B381" s="217" t="s">
        <v>1724</v>
      </c>
      <c r="C381" s="217" t="s">
        <v>1725</v>
      </c>
      <c r="D381" s="188" t="s">
        <v>1723</v>
      </c>
      <c r="E381" s="186" t="s">
        <v>1508</v>
      </c>
      <c r="F381" s="4">
        <v>4</v>
      </c>
      <c r="G381" s="235">
        <v>1670</v>
      </c>
      <c r="H381" s="211">
        <f t="shared" si="6"/>
        <v>6680</v>
      </c>
      <c r="I381" s="176" t="s">
        <v>1525</v>
      </c>
      <c r="K381" s="235"/>
      <c r="L381" s="235"/>
      <c r="M381" s="235"/>
      <c r="N381" s="235"/>
      <c r="O381" s="188"/>
    </row>
    <row r="382" spans="1:15" ht="21" customHeight="1">
      <c r="A382" s="186"/>
      <c r="B382" s="217" t="s">
        <v>1724</v>
      </c>
      <c r="C382" s="188" t="s">
        <v>1726</v>
      </c>
      <c r="D382" s="188" t="s">
        <v>1723</v>
      </c>
      <c r="E382" s="186" t="s">
        <v>1508</v>
      </c>
      <c r="F382" s="4">
        <v>8</v>
      </c>
      <c r="G382" s="235">
        <v>2910</v>
      </c>
      <c r="H382" s="211">
        <f t="shared" si="6"/>
        <v>23280</v>
      </c>
      <c r="I382" s="176" t="s">
        <v>1525</v>
      </c>
      <c r="K382" s="188"/>
      <c r="L382" s="188"/>
      <c r="M382" s="188"/>
      <c r="N382" s="188"/>
      <c r="O382" s="188"/>
    </row>
    <row r="383" spans="1:15" ht="21" customHeight="1">
      <c r="A383" s="186"/>
      <c r="B383" s="217" t="s">
        <v>1724</v>
      </c>
      <c r="C383" s="217" t="s">
        <v>1727</v>
      </c>
      <c r="D383" s="188" t="s">
        <v>1723</v>
      </c>
      <c r="E383" s="186" t="s">
        <v>1508</v>
      </c>
      <c r="F383" s="4">
        <v>13</v>
      </c>
      <c r="G383" s="235">
        <v>3320</v>
      </c>
      <c r="H383" s="211">
        <f t="shared" si="6"/>
        <v>43160</v>
      </c>
      <c r="I383" s="176" t="s">
        <v>1525</v>
      </c>
      <c r="K383" s="235"/>
      <c r="L383" s="235"/>
      <c r="M383" s="235"/>
      <c r="N383" s="235"/>
      <c r="O383" s="188"/>
    </row>
    <row r="384" spans="1:15" ht="21" customHeight="1">
      <c r="A384" s="186"/>
      <c r="B384" s="217" t="s">
        <v>1724</v>
      </c>
      <c r="C384" s="217" t="s">
        <v>1728</v>
      </c>
      <c r="D384" s="188" t="s">
        <v>1723</v>
      </c>
      <c r="E384" s="186" t="s">
        <v>1508</v>
      </c>
      <c r="F384" s="4">
        <v>16</v>
      </c>
      <c r="G384" s="235">
        <v>4470</v>
      </c>
      <c r="H384" s="211">
        <f t="shared" si="6"/>
        <v>71520</v>
      </c>
      <c r="I384" s="176" t="s">
        <v>1525</v>
      </c>
      <c r="K384" s="235"/>
      <c r="L384" s="235"/>
      <c r="M384" s="235"/>
      <c r="N384" s="235"/>
      <c r="O384" s="188"/>
    </row>
    <row r="385" spans="1:19" ht="21" customHeight="1">
      <c r="A385" s="186"/>
      <c r="B385" s="217" t="s">
        <v>1724</v>
      </c>
      <c r="C385" s="217" t="s">
        <v>1729</v>
      </c>
      <c r="D385" s="188" t="s">
        <v>1723</v>
      </c>
      <c r="E385" s="186" t="s">
        <v>1508</v>
      </c>
      <c r="F385" s="4">
        <v>11</v>
      </c>
      <c r="G385" s="235">
        <v>5560</v>
      </c>
      <c r="H385" s="211">
        <f t="shared" si="6"/>
        <v>61160</v>
      </c>
      <c r="I385" s="176" t="s">
        <v>1525</v>
      </c>
      <c r="K385" s="235"/>
      <c r="L385" s="235"/>
      <c r="M385" s="235"/>
      <c r="N385" s="235"/>
      <c r="O385" s="188"/>
    </row>
    <row r="386" spans="1:19" ht="21" customHeight="1">
      <c r="A386" s="186"/>
      <c r="G386" s="235"/>
      <c r="H386" s="211"/>
      <c r="K386" s="235"/>
      <c r="L386" s="235"/>
      <c r="M386" s="235"/>
      <c r="N386" s="235"/>
      <c r="O386" s="188"/>
    </row>
    <row r="387" spans="1:19" ht="21" customHeight="1">
      <c r="A387" s="186"/>
      <c r="B387" s="217" t="s">
        <v>1730</v>
      </c>
      <c r="C387" s="217" t="s">
        <v>1731</v>
      </c>
      <c r="D387" s="218" t="s">
        <v>1732</v>
      </c>
      <c r="E387" s="186" t="s">
        <v>1535</v>
      </c>
      <c r="F387" s="4">
        <v>1</v>
      </c>
      <c r="G387" s="235">
        <v>7130</v>
      </c>
      <c r="H387" s="211">
        <f t="shared" si="6"/>
        <v>7130</v>
      </c>
      <c r="I387" s="176" t="s">
        <v>1536</v>
      </c>
      <c r="K387" s="235"/>
      <c r="L387" s="235"/>
      <c r="M387" s="235"/>
      <c r="N387" s="235"/>
      <c r="O387" s="234"/>
    </row>
    <row r="388" spans="1:19" ht="21" customHeight="1">
      <c r="A388" s="186"/>
      <c r="B388" s="217" t="s">
        <v>1532</v>
      </c>
      <c r="C388" s="217" t="s">
        <v>1733</v>
      </c>
      <c r="D388" s="218" t="s">
        <v>1734</v>
      </c>
      <c r="E388" s="186" t="s">
        <v>1535</v>
      </c>
      <c r="F388" s="4">
        <v>1</v>
      </c>
      <c r="G388" s="235">
        <v>21490</v>
      </c>
      <c r="H388" s="211">
        <f t="shared" si="6"/>
        <v>21490</v>
      </c>
      <c r="I388" s="176" t="s">
        <v>1536</v>
      </c>
      <c r="K388" s="235"/>
      <c r="L388" s="235"/>
      <c r="M388" s="235"/>
      <c r="N388" s="235"/>
      <c r="O388" s="234"/>
    </row>
    <row r="389" spans="1:19" ht="21" customHeight="1">
      <c r="A389" s="186"/>
      <c r="G389" s="235"/>
      <c r="H389" s="211"/>
      <c r="K389" s="235"/>
      <c r="L389" s="235"/>
      <c r="M389" s="235"/>
      <c r="N389" s="235"/>
      <c r="O389" s="188"/>
    </row>
    <row r="390" spans="1:19" ht="21" customHeight="1">
      <c r="A390" s="186"/>
      <c r="B390" s="217" t="s">
        <v>1735</v>
      </c>
      <c r="C390" s="217" t="s">
        <v>1736</v>
      </c>
      <c r="E390" s="186" t="s">
        <v>1737</v>
      </c>
      <c r="F390" s="4">
        <v>23</v>
      </c>
      <c r="G390" s="235">
        <v>8120</v>
      </c>
      <c r="H390" s="211">
        <f t="shared" si="6"/>
        <v>186760</v>
      </c>
      <c r="I390" s="176" t="s">
        <v>1543</v>
      </c>
      <c r="K390" s="235"/>
      <c r="L390" s="235"/>
      <c r="M390" s="235"/>
      <c r="N390" s="235"/>
      <c r="O390" s="188"/>
    </row>
    <row r="391" spans="1:19" ht="21" customHeight="1">
      <c r="A391" s="186"/>
      <c r="B391" s="217" t="s">
        <v>1735</v>
      </c>
      <c r="C391" s="217" t="s">
        <v>1738</v>
      </c>
      <c r="E391" s="186" t="s">
        <v>1737</v>
      </c>
      <c r="F391" s="4">
        <v>4</v>
      </c>
      <c r="G391" s="235">
        <v>9320</v>
      </c>
      <c r="H391" s="211">
        <f t="shared" si="6"/>
        <v>37280</v>
      </c>
      <c r="I391" s="176" t="s">
        <v>1543</v>
      </c>
      <c r="K391" s="235"/>
      <c r="L391" s="235"/>
      <c r="M391" s="235"/>
      <c r="N391" s="235"/>
      <c r="O391" s="188"/>
    </row>
    <row r="392" spans="1:19" ht="21" customHeight="1">
      <c r="A392" s="186"/>
      <c r="B392" s="217" t="s">
        <v>1735</v>
      </c>
      <c r="C392" s="217" t="s">
        <v>1739</v>
      </c>
      <c r="E392" s="186" t="s">
        <v>1737</v>
      </c>
      <c r="F392" s="4">
        <v>4</v>
      </c>
      <c r="G392" s="235">
        <v>10400</v>
      </c>
      <c r="H392" s="211">
        <f t="shared" si="6"/>
        <v>41600</v>
      </c>
      <c r="I392" s="176" t="s">
        <v>1543</v>
      </c>
      <c r="K392" s="235"/>
      <c r="L392" s="235"/>
      <c r="M392" s="235"/>
      <c r="N392" s="235"/>
      <c r="O392" s="188"/>
    </row>
    <row r="393" spans="1:19" ht="21" customHeight="1">
      <c r="A393" s="186"/>
      <c r="G393" s="235"/>
      <c r="H393" s="211"/>
      <c r="K393" s="235"/>
      <c r="L393" s="235"/>
      <c r="M393" s="235"/>
      <c r="N393" s="235"/>
      <c r="O393" s="188"/>
    </row>
    <row r="394" spans="1:19" ht="21" customHeight="1">
      <c r="A394" s="224"/>
      <c r="B394" s="225" t="s">
        <v>1548</v>
      </c>
      <c r="C394" s="239" t="s">
        <v>1740</v>
      </c>
      <c r="D394" s="240"/>
      <c r="E394" s="232" t="s">
        <v>1542</v>
      </c>
      <c r="F394" s="231">
        <v>1</v>
      </c>
      <c r="G394" s="211">
        <v>37880</v>
      </c>
      <c r="H394" s="211">
        <f t="shared" si="6"/>
        <v>37880</v>
      </c>
      <c r="I394" s="176" t="s">
        <v>1511</v>
      </c>
      <c r="J394" s="218"/>
      <c r="K394" s="210"/>
      <c r="L394" s="210"/>
      <c r="M394" s="210"/>
    </row>
    <row r="395" spans="1:19" ht="21" customHeight="1">
      <c r="A395" s="224"/>
      <c r="B395" s="225" t="s">
        <v>1548</v>
      </c>
      <c r="C395" s="215" t="s">
        <v>1741</v>
      </c>
      <c r="D395" s="222"/>
      <c r="E395" s="232" t="s">
        <v>1542</v>
      </c>
      <c r="F395" s="231">
        <v>1</v>
      </c>
      <c r="G395" s="211">
        <v>43430</v>
      </c>
      <c r="H395" s="211">
        <f t="shared" si="6"/>
        <v>43430</v>
      </c>
      <c r="I395" s="176" t="s">
        <v>1511</v>
      </c>
      <c r="J395" s="218"/>
      <c r="K395" s="210"/>
      <c r="L395" s="210"/>
      <c r="M395" s="210"/>
    </row>
    <row r="396" spans="1:19" s="198" customFormat="1" ht="21" customHeight="1">
      <c r="A396" s="184"/>
      <c r="B396" s="217" t="s">
        <v>1548</v>
      </c>
      <c r="C396" s="222" t="s">
        <v>1658</v>
      </c>
      <c r="D396" s="222"/>
      <c r="E396" s="232" t="s">
        <v>1542</v>
      </c>
      <c r="F396" s="231">
        <v>2</v>
      </c>
      <c r="G396" s="211">
        <v>8870</v>
      </c>
      <c r="H396" s="211">
        <f t="shared" si="6"/>
        <v>17740</v>
      </c>
      <c r="I396" s="176" t="s">
        <v>1511</v>
      </c>
      <c r="J396" s="218"/>
      <c r="K396" s="218"/>
      <c r="L396" s="241"/>
      <c r="M396" s="241"/>
      <c r="P396" s="188"/>
      <c r="Q396" s="188"/>
      <c r="R396" s="188"/>
      <c r="S396" s="188"/>
    </row>
    <row r="397" spans="1:19" ht="21" customHeight="1">
      <c r="A397" s="184"/>
      <c r="B397" s="217" t="s">
        <v>1548</v>
      </c>
      <c r="C397" s="188" t="s">
        <v>1550</v>
      </c>
      <c r="D397" s="188"/>
      <c r="E397" s="232" t="s">
        <v>1542</v>
      </c>
      <c r="F397" s="231">
        <v>6</v>
      </c>
      <c r="G397" s="211">
        <v>8870</v>
      </c>
      <c r="H397" s="211">
        <f t="shared" si="6"/>
        <v>53220</v>
      </c>
      <c r="I397" s="176" t="s">
        <v>1511</v>
      </c>
      <c r="J397" s="218"/>
      <c r="K397" s="210"/>
      <c r="L397" s="210"/>
      <c r="M397" s="210"/>
    </row>
    <row r="398" spans="1:19" s="4" customFormat="1" ht="21" customHeight="1">
      <c r="A398" s="242"/>
      <c r="B398" s="209"/>
      <c r="C398" s="213"/>
      <c r="D398" s="236"/>
      <c r="E398" s="243"/>
      <c r="F398" s="211"/>
      <c r="G398" s="211"/>
      <c r="H398" s="211"/>
      <c r="I398" s="176"/>
      <c r="J398" s="218"/>
      <c r="K398" s="210"/>
      <c r="L398" s="210"/>
      <c r="M398" s="210"/>
      <c r="P398" s="188"/>
      <c r="Q398" s="188"/>
      <c r="R398" s="188"/>
      <c r="S398" s="188"/>
    </row>
    <row r="399" spans="1:19" ht="21" customHeight="1">
      <c r="A399" s="242"/>
      <c r="B399" s="209" t="s">
        <v>1742</v>
      </c>
      <c r="C399" s="213" t="s">
        <v>1743</v>
      </c>
      <c r="D399" s="236"/>
      <c r="E399" s="243" t="s">
        <v>1571</v>
      </c>
      <c r="F399" s="211">
        <v>6</v>
      </c>
      <c r="G399" s="211">
        <v>2190</v>
      </c>
      <c r="H399" s="211">
        <f t="shared" si="6"/>
        <v>13140</v>
      </c>
      <c r="I399" s="176" t="s">
        <v>1705</v>
      </c>
      <c r="J399" s="218"/>
      <c r="K399" s="210"/>
      <c r="L399" s="210"/>
      <c r="M399" s="210"/>
    </row>
    <row r="400" spans="1:19" s="4" customFormat="1" ht="21" customHeight="1">
      <c r="A400" s="242"/>
      <c r="B400" s="209" t="s">
        <v>1742</v>
      </c>
      <c r="C400" s="213" t="s">
        <v>1744</v>
      </c>
      <c r="D400" s="236"/>
      <c r="E400" s="243" t="s">
        <v>1571</v>
      </c>
      <c r="F400" s="211">
        <v>4</v>
      </c>
      <c r="G400" s="211">
        <v>3460</v>
      </c>
      <c r="H400" s="211">
        <f t="shared" si="6"/>
        <v>13840</v>
      </c>
      <c r="I400" s="176" t="s">
        <v>1705</v>
      </c>
      <c r="J400" s="218"/>
      <c r="K400" s="218"/>
      <c r="L400" s="210"/>
      <c r="M400" s="210"/>
      <c r="P400" s="188"/>
      <c r="Q400" s="188"/>
      <c r="R400" s="188"/>
      <c r="S400" s="188"/>
    </row>
    <row r="401" spans="1:19" s="198" customFormat="1" ht="21" customHeight="1">
      <c r="A401" s="244"/>
      <c r="B401" s="245" t="s">
        <v>1742</v>
      </c>
      <c r="C401" s="246" t="s">
        <v>1745</v>
      </c>
      <c r="D401" s="246"/>
      <c r="E401" s="243" t="s">
        <v>1571</v>
      </c>
      <c r="F401" s="198">
        <v>3</v>
      </c>
      <c r="G401" s="247">
        <v>5010</v>
      </c>
      <c r="H401" s="211">
        <f t="shared" si="6"/>
        <v>15030</v>
      </c>
      <c r="I401" s="176" t="s">
        <v>1705</v>
      </c>
      <c r="J401" s="218"/>
      <c r="K401" s="218"/>
      <c r="L401" s="218"/>
      <c r="M401" s="218"/>
      <c r="N401" s="188"/>
      <c r="P401" s="188"/>
      <c r="Q401" s="188"/>
      <c r="R401" s="188"/>
      <c r="S401" s="188"/>
    </row>
    <row r="402" spans="1:19" ht="21" customHeight="1">
      <c r="A402" s="176"/>
      <c r="B402" s="209"/>
      <c r="C402" s="213"/>
      <c r="D402" s="236"/>
      <c r="E402" s="243"/>
      <c r="F402" s="211"/>
      <c r="G402" s="211"/>
      <c r="H402" s="211"/>
      <c r="J402" s="218"/>
      <c r="K402" s="218"/>
      <c r="L402" s="218"/>
      <c r="M402" s="218"/>
      <c r="N402" s="188"/>
    </row>
    <row r="403" spans="1:19" ht="21" customHeight="1">
      <c r="A403" s="176"/>
      <c r="B403" s="219" t="s">
        <v>1746</v>
      </c>
      <c r="C403" s="188" t="s">
        <v>1747</v>
      </c>
      <c r="D403" s="236"/>
      <c r="E403" s="232" t="s">
        <v>1542</v>
      </c>
      <c r="F403" s="211">
        <v>1</v>
      </c>
      <c r="G403" s="211">
        <v>1670</v>
      </c>
      <c r="H403" s="211">
        <f t="shared" si="6"/>
        <v>1670</v>
      </c>
      <c r="I403" s="176" t="s">
        <v>1543</v>
      </c>
      <c r="J403" s="218"/>
      <c r="K403" s="218"/>
      <c r="L403" s="210"/>
      <c r="M403" s="210"/>
    </row>
    <row r="404" spans="1:19" ht="21" customHeight="1">
      <c r="A404" s="176"/>
      <c r="B404" s="219" t="s">
        <v>1746</v>
      </c>
      <c r="C404" s="188" t="s">
        <v>1747</v>
      </c>
      <c r="D404" s="188" t="s">
        <v>1748</v>
      </c>
      <c r="E404" s="232" t="s">
        <v>1542</v>
      </c>
      <c r="F404" s="211">
        <v>1</v>
      </c>
      <c r="G404" s="211">
        <v>2110</v>
      </c>
      <c r="H404" s="211">
        <f t="shared" si="6"/>
        <v>2110</v>
      </c>
      <c r="I404" s="176" t="s">
        <v>1543</v>
      </c>
      <c r="J404" s="218"/>
      <c r="K404" s="218"/>
      <c r="L404" s="218"/>
      <c r="M404" s="218"/>
      <c r="N404" s="188"/>
    </row>
    <row r="405" spans="1:19" s="4" customFormat="1" ht="21" customHeight="1">
      <c r="A405" s="242"/>
      <c r="B405" s="219" t="s">
        <v>1746</v>
      </c>
      <c r="C405" s="213" t="s">
        <v>1749</v>
      </c>
      <c r="D405" s="236" t="s">
        <v>1748</v>
      </c>
      <c r="E405" s="232" t="s">
        <v>1542</v>
      </c>
      <c r="F405" s="211">
        <v>1</v>
      </c>
      <c r="G405" s="211">
        <v>3020</v>
      </c>
      <c r="H405" s="211">
        <f t="shared" si="6"/>
        <v>3020</v>
      </c>
      <c r="I405" s="176" t="s">
        <v>1543</v>
      </c>
      <c r="J405" s="218"/>
      <c r="K405" s="210"/>
      <c r="L405" s="210"/>
      <c r="M405" s="210"/>
      <c r="P405" s="188"/>
      <c r="Q405" s="188"/>
      <c r="R405" s="188"/>
      <c r="S405" s="188"/>
    </row>
    <row r="406" spans="1:19" s="4" customFormat="1" ht="21" customHeight="1">
      <c r="A406" s="176"/>
      <c r="B406" s="209" t="s">
        <v>1746</v>
      </c>
      <c r="C406" s="213" t="s">
        <v>1750</v>
      </c>
      <c r="D406" s="236" t="s">
        <v>1748</v>
      </c>
      <c r="E406" s="232" t="s">
        <v>1542</v>
      </c>
      <c r="F406" s="211">
        <v>1</v>
      </c>
      <c r="G406" s="211">
        <v>4450</v>
      </c>
      <c r="H406" s="211">
        <f t="shared" si="6"/>
        <v>4450</v>
      </c>
      <c r="I406" s="176" t="s">
        <v>1543</v>
      </c>
      <c r="J406" s="218"/>
      <c r="K406" s="210"/>
      <c r="L406" s="210"/>
      <c r="M406" s="210"/>
      <c r="P406" s="188"/>
      <c r="Q406" s="188"/>
      <c r="R406" s="188"/>
      <c r="S406" s="188"/>
    </row>
    <row r="407" spans="1:19" s="4" customFormat="1" ht="21" customHeight="1">
      <c r="A407" s="176"/>
      <c r="B407" s="209" t="s">
        <v>1746</v>
      </c>
      <c r="C407" s="213" t="s">
        <v>1751</v>
      </c>
      <c r="D407" s="236" t="s">
        <v>1748</v>
      </c>
      <c r="E407" s="232" t="s">
        <v>1542</v>
      </c>
      <c r="F407" s="211">
        <v>1</v>
      </c>
      <c r="G407" s="211">
        <v>6550</v>
      </c>
      <c r="H407" s="211">
        <f t="shared" si="6"/>
        <v>6550</v>
      </c>
      <c r="I407" s="176" t="s">
        <v>1543</v>
      </c>
      <c r="J407" s="218"/>
      <c r="K407" s="210"/>
      <c r="L407" s="210"/>
      <c r="M407" s="210"/>
      <c r="P407" s="188"/>
      <c r="Q407" s="188"/>
      <c r="R407" s="188"/>
      <c r="S407" s="188"/>
    </row>
    <row r="408" spans="1:19" s="4" customFormat="1" ht="21" customHeight="1">
      <c r="A408" s="176"/>
      <c r="B408" s="209" t="s">
        <v>1752</v>
      </c>
      <c r="C408" s="213" t="s">
        <v>1753</v>
      </c>
      <c r="D408" s="236"/>
      <c r="E408" s="232" t="s">
        <v>1542</v>
      </c>
      <c r="F408" s="211">
        <v>1</v>
      </c>
      <c r="G408" s="211">
        <v>6100</v>
      </c>
      <c r="H408" s="211">
        <f t="shared" si="6"/>
        <v>6100</v>
      </c>
      <c r="I408" s="176" t="s">
        <v>1643</v>
      </c>
      <c r="J408" s="218"/>
      <c r="K408" s="210"/>
      <c r="L408" s="210"/>
      <c r="M408" s="210"/>
      <c r="P408" s="188"/>
      <c r="Q408" s="188"/>
      <c r="R408" s="188"/>
      <c r="S408" s="188"/>
    </row>
    <row r="409" spans="1:19" s="4" customFormat="1" ht="21" customHeight="1">
      <c r="A409" s="176"/>
      <c r="B409" s="209" t="s">
        <v>1752</v>
      </c>
      <c r="C409" s="213" t="s">
        <v>1754</v>
      </c>
      <c r="D409" s="236"/>
      <c r="E409" s="232" t="s">
        <v>1542</v>
      </c>
      <c r="F409" s="211">
        <v>4</v>
      </c>
      <c r="G409" s="211">
        <v>8230</v>
      </c>
      <c r="H409" s="211">
        <f t="shared" si="6"/>
        <v>32920</v>
      </c>
      <c r="I409" s="176" t="s">
        <v>1643</v>
      </c>
      <c r="J409" s="218"/>
      <c r="K409" s="210"/>
      <c r="L409" s="210"/>
      <c r="M409" s="210"/>
      <c r="P409" s="188"/>
      <c r="Q409" s="188"/>
      <c r="R409" s="188"/>
      <c r="S409" s="188"/>
    </row>
    <row r="410" spans="1:19" s="198" customFormat="1" ht="21" customHeight="1">
      <c r="A410" s="238"/>
      <c r="B410" s="245"/>
      <c r="C410" s="246"/>
      <c r="D410" s="248"/>
      <c r="E410" s="243"/>
      <c r="F410" s="247"/>
      <c r="G410" s="247"/>
      <c r="H410" s="211"/>
      <c r="I410" s="176"/>
      <c r="J410" s="218"/>
      <c r="K410" s="241"/>
      <c r="L410" s="241"/>
      <c r="M410" s="241"/>
      <c r="P410" s="188"/>
      <c r="Q410" s="188"/>
      <c r="R410" s="188"/>
      <c r="S410" s="188"/>
    </row>
    <row r="411" spans="1:19" s="4" customFormat="1" ht="21" customHeight="1">
      <c r="A411" s="176"/>
      <c r="B411" s="219" t="s">
        <v>1755</v>
      </c>
      <c r="C411" s="213" t="s">
        <v>245</v>
      </c>
      <c r="D411" s="236" t="s">
        <v>1756</v>
      </c>
      <c r="E411" s="243" t="s">
        <v>1757</v>
      </c>
      <c r="F411" s="211">
        <v>1</v>
      </c>
      <c r="G411" s="211">
        <v>1100000</v>
      </c>
      <c r="H411" s="211">
        <f t="shared" si="6"/>
        <v>1100000</v>
      </c>
      <c r="I411" s="176" t="s">
        <v>1758</v>
      </c>
      <c r="J411" s="218"/>
      <c r="K411" s="210"/>
      <c r="L411" s="210"/>
      <c r="M411" s="210"/>
      <c r="P411" s="188"/>
      <c r="Q411" s="188"/>
      <c r="R411" s="188"/>
      <c r="S411" s="188"/>
    </row>
    <row r="412" spans="1:19" s="4" customFormat="1" ht="21" customHeight="1">
      <c r="A412" s="176"/>
      <c r="B412" s="219"/>
      <c r="C412" s="213"/>
      <c r="D412" s="236"/>
      <c r="E412" s="243"/>
      <c r="F412" s="211"/>
      <c r="G412" s="211"/>
      <c r="H412" s="211"/>
      <c r="I412" s="176"/>
      <c r="J412" s="218"/>
      <c r="K412" s="210"/>
      <c r="L412" s="210"/>
      <c r="M412" s="210"/>
      <c r="P412" s="188"/>
      <c r="Q412" s="188"/>
      <c r="R412" s="188"/>
      <c r="S412" s="188"/>
    </row>
    <row r="413" spans="1:19" s="4" customFormat="1" ht="21" customHeight="1">
      <c r="A413" s="176"/>
      <c r="B413" s="219"/>
      <c r="C413" s="213"/>
      <c r="D413" s="236"/>
      <c r="E413" s="243"/>
      <c r="F413" s="211"/>
      <c r="G413" s="211"/>
      <c r="H413" s="211"/>
      <c r="I413" s="176"/>
      <c r="J413" s="218"/>
      <c r="K413" s="210"/>
      <c r="L413" s="210"/>
      <c r="M413" s="210"/>
      <c r="P413" s="188"/>
      <c r="Q413" s="188"/>
      <c r="R413" s="188"/>
      <c r="S413" s="188"/>
    </row>
    <row r="414" spans="1:19" s="4" customFormat="1" ht="21" customHeight="1">
      <c r="A414" s="229"/>
      <c r="B414" s="219"/>
      <c r="C414" s="219"/>
      <c r="D414" s="236"/>
      <c r="E414" s="243"/>
      <c r="G414" s="211"/>
      <c r="H414" s="211"/>
      <c r="I414" s="176"/>
      <c r="J414" s="218"/>
      <c r="K414" s="218"/>
      <c r="L414" s="218"/>
      <c r="M414" s="218"/>
      <c r="N414" s="188"/>
      <c r="P414" s="188"/>
      <c r="Q414" s="188"/>
      <c r="R414" s="188"/>
      <c r="S414" s="188"/>
    </row>
    <row r="415" spans="1:19" s="4" customFormat="1" ht="21" customHeight="1">
      <c r="A415" s="229"/>
      <c r="B415" s="230" t="s">
        <v>1659</v>
      </c>
      <c r="C415" s="219"/>
      <c r="D415" s="218"/>
      <c r="E415" s="228"/>
      <c r="G415" s="211"/>
      <c r="H415" s="211">
        <f>SUM(H350:H414)</f>
        <v>3077460</v>
      </c>
      <c r="I415" s="176"/>
      <c r="J415" s="218"/>
      <c r="K415" s="218"/>
      <c r="L415" s="218"/>
      <c r="M415" s="218"/>
      <c r="N415" s="188"/>
      <c r="P415" s="188"/>
      <c r="Q415" s="188"/>
      <c r="R415" s="188"/>
      <c r="S415" s="188"/>
    </row>
    <row r="416" spans="1:19" s="4" customFormat="1" ht="21" customHeight="1">
      <c r="A416" s="229"/>
      <c r="B416" s="219"/>
      <c r="C416" s="219"/>
      <c r="D416" s="236"/>
      <c r="E416" s="243"/>
      <c r="G416" s="211"/>
      <c r="H416" s="211"/>
      <c r="I416" s="176"/>
      <c r="J416" s="218"/>
      <c r="K416" s="218"/>
      <c r="L416" s="218"/>
      <c r="M416" s="218"/>
      <c r="N416" s="188"/>
      <c r="P416" s="188"/>
      <c r="Q416" s="188"/>
      <c r="R416" s="188"/>
      <c r="S416" s="188"/>
    </row>
    <row r="417" spans="1:15" ht="21" customHeight="1">
      <c r="A417" s="224" t="s">
        <v>1497</v>
      </c>
      <c r="B417" s="188" t="s">
        <v>1717</v>
      </c>
      <c r="C417" s="188"/>
      <c r="D417" s="188"/>
      <c r="G417" s="188"/>
      <c r="H417" s="198"/>
      <c r="I417" s="238"/>
      <c r="K417" s="188"/>
      <c r="L417" s="188"/>
      <c r="M417" s="188"/>
      <c r="N417" s="188"/>
      <c r="O417" s="188"/>
    </row>
    <row r="418" spans="1:15" ht="21" customHeight="1">
      <c r="A418" s="186"/>
      <c r="B418" s="188"/>
      <c r="C418" s="188"/>
      <c r="D418" s="188"/>
      <c r="G418" s="188"/>
      <c r="H418" s="231"/>
      <c r="I418" s="214"/>
      <c r="K418" s="188"/>
      <c r="L418" s="188"/>
      <c r="M418" s="188"/>
      <c r="N418" s="188"/>
      <c r="O418" s="188"/>
    </row>
    <row r="419" spans="1:15" ht="21" customHeight="1">
      <c r="A419" s="186"/>
      <c r="B419" s="217" t="s">
        <v>1505</v>
      </c>
      <c r="C419" s="217" t="s">
        <v>1506</v>
      </c>
      <c r="D419" s="218" t="s">
        <v>1507</v>
      </c>
      <c r="E419" s="186" t="s">
        <v>1508</v>
      </c>
      <c r="F419" s="4">
        <v>13</v>
      </c>
      <c r="G419" s="194">
        <v>470</v>
      </c>
      <c r="H419" s="211">
        <f t="shared" ref="H419:H436" si="7">INT(F419*G419)</f>
        <v>6110</v>
      </c>
      <c r="I419" s="176" t="s">
        <v>1509</v>
      </c>
      <c r="K419" s="188"/>
      <c r="L419" s="188"/>
      <c r="M419" s="188"/>
      <c r="N419" s="188"/>
      <c r="O419" s="188"/>
    </row>
    <row r="420" spans="1:15" ht="21" customHeight="1">
      <c r="A420" s="186"/>
      <c r="B420" s="217" t="s">
        <v>1505</v>
      </c>
      <c r="C420" s="217" t="s">
        <v>1506</v>
      </c>
      <c r="D420" s="218" t="s">
        <v>1510</v>
      </c>
      <c r="E420" s="186" t="s">
        <v>1508</v>
      </c>
      <c r="F420" s="4">
        <v>5</v>
      </c>
      <c r="G420" s="194">
        <v>350</v>
      </c>
      <c r="H420" s="211">
        <f t="shared" si="7"/>
        <v>1750</v>
      </c>
      <c r="I420" s="176" t="s">
        <v>1511</v>
      </c>
      <c r="K420" s="188"/>
      <c r="L420" s="188"/>
      <c r="M420" s="188"/>
      <c r="N420" s="188"/>
      <c r="O420" s="188"/>
    </row>
    <row r="421" spans="1:15" ht="21" customHeight="1">
      <c r="A421" s="186"/>
      <c r="B421" s="188" t="s">
        <v>1669</v>
      </c>
      <c r="C421" s="188" t="s">
        <v>1759</v>
      </c>
      <c r="D421" s="188" t="s">
        <v>1507</v>
      </c>
      <c r="E421" s="186" t="s">
        <v>1508</v>
      </c>
      <c r="F421" s="4">
        <v>71</v>
      </c>
      <c r="G421" s="194">
        <v>880</v>
      </c>
      <c r="H421" s="211">
        <f t="shared" si="7"/>
        <v>62480</v>
      </c>
      <c r="I421" s="176" t="s">
        <v>1521</v>
      </c>
      <c r="K421" s="188"/>
      <c r="L421" s="188"/>
      <c r="M421" s="188"/>
      <c r="N421" s="188"/>
      <c r="O421" s="188"/>
    </row>
    <row r="422" spans="1:15" ht="21" customHeight="1">
      <c r="A422" s="186"/>
      <c r="B422" s="188" t="s">
        <v>1669</v>
      </c>
      <c r="C422" s="188" t="s">
        <v>1759</v>
      </c>
      <c r="D422" s="188" t="s">
        <v>1510</v>
      </c>
      <c r="E422" s="186" t="s">
        <v>1508</v>
      </c>
      <c r="F422" s="4">
        <v>68</v>
      </c>
      <c r="G422" s="194">
        <v>1010</v>
      </c>
      <c r="H422" s="211">
        <f t="shared" si="7"/>
        <v>68680</v>
      </c>
      <c r="I422" s="176" t="s">
        <v>1673</v>
      </c>
      <c r="K422" s="188"/>
      <c r="L422" s="188"/>
      <c r="M422" s="188"/>
      <c r="N422" s="188"/>
      <c r="O422" s="188"/>
    </row>
    <row r="423" spans="1:15" ht="21" customHeight="1">
      <c r="A423" s="186"/>
      <c r="B423" s="188" t="s">
        <v>1669</v>
      </c>
      <c r="C423" s="188" t="s">
        <v>1759</v>
      </c>
      <c r="D423" s="188" t="s">
        <v>1514</v>
      </c>
      <c r="E423" s="186" t="s">
        <v>1508</v>
      </c>
      <c r="F423" s="4">
        <v>5</v>
      </c>
      <c r="G423" s="194">
        <v>950</v>
      </c>
      <c r="H423" s="211">
        <f t="shared" si="7"/>
        <v>4750</v>
      </c>
      <c r="I423" s="176" t="s">
        <v>1521</v>
      </c>
      <c r="K423" s="188"/>
      <c r="L423" s="188"/>
      <c r="M423" s="188"/>
      <c r="N423" s="188"/>
      <c r="O423" s="188"/>
    </row>
    <row r="424" spans="1:15" ht="21" customHeight="1">
      <c r="A424" s="186"/>
      <c r="B424" s="188" t="s">
        <v>1760</v>
      </c>
      <c r="C424" s="188" t="s">
        <v>1761</v>
      </c>
      <c r="D424" s="188" t="s">
        <v>1507</v>
      </c>
      <c r="E424" s="186" t="s">
        <v>1508</v>
      </c>
      <c r="F424" s="4">
        <v>17</v>
      </c>
      <c r="G424" s="194">
        <v>1080</v>
      </c>
      <c r="H424" s="211">
        <f t="shared" si="7"/>
        <v>18360</v>
      </c>
      <c r="I424" s="176" t="s">
        <v>1521</v>
      </c>
      <c r="K424" s="188"/>
      <c r="L424" s="188"/>
      <c r="M424" s="188"/>
      <c r="N424" s="188"/>
      <c r="O424" s="188"/>
    </row>
    <row r="425" spans="1:15" ht="21" customHeight="1">
      <c r="A425" s="186"/>
      <c r="B425" s="188" t="s">
        <v>1760</v>
      </c>
      <c r="C425" s="188" t="s">
        <v>1761</v>
      </c>
      <c r="D425" s="188" t="s">
        <v>1510</v>
      </c>
      <c r="E425" s="186" t="s">
        <v>1508</v>
      </c>
      <c r="F425" s="4">
        <v>14</v>
      </c>
      <c r="G425" s="194">
        <v>1230</v>
      </c>
      <c r="H425" s="211">
        <f t="shared" si="7"/>
        <v>17220</v>
      </c>
      <c r="I425" s="176" t="s">
        <v>1521</v>
      </c>
      <c r="K425" s="188"/>
      <c r="L425" s="188"/>
      <c r="M425" s="188"/>
      <c r="N425" s="188"/>
      <c r="O425" s="188"/>
    </row>
    <row r="426" spans="1:15" ht="21" customHeight="1">
      <c r="A426" s="186"/>
      <c r="B426" s="188"/>
      <c r="C426" s="188"/>
      <c r="D426" s="188"/>
      <c r="G426" s="194"/>
      <c r="H426" s="211"/>
      <c r="K426" s="188"/>
      <c r="L426" s="188"/>
      <c r="M426" s="188"/>
      <c r="N426" s="188"/>
      <c r="O426" s="188"/>
    </row>
    <row r="427" spans="1:15" ht="21" customHeight="1">
      <c r="A427" s="186"/>
      <c r="B427" s="227" t="s">
        <v>1522</v>
      </c>
      <c r="C427" s="215" t="s">
        <v>1526</v>
      </c>
      <c r="D427" s="222" t="s">
        <v>1524</v>
      </c>
      <c r="E427" s="232" t="s">
        <v>101</v>
      </c>
      <c r="F427" s="4">
        <v>5</v>
      </c>
      <c r="G427" s="188">
        <v>740</v>
      </c>
      <c r="H427" s="211">
        <f t="shared" si="7"/>
        <v>3700</v>
      </c>
      <c r="I427" s="176" t="s">
        <v>1525</v>
      </c>
      <c r="K427" s="188"/>
      <c r="L427" s="188"/>
      <c r="M427" s="188"/>
      <c r="N427" s="188"/>
      <c r="O427" s="188"/>
    </row>
    <row r="428" spans="1:15" ht="21" customHeight="1">
      <c r="A428" s="186"/>
      <c r="B428" s="188" t="s">
        <v>1762</v>
      </c>
      <c r="C428" s="188" t="s">
        <v>1763</v>
      </c>
      <c r="D428" s="222" t="s">
        <v>1524</v>
      </c>
      <c r="E428" s="232" t="s">
        <v>101</v>
      </c>
      <c r="F428" s="4">
        <v>63</v>
      </c>
      <c r="G428" s="188">
        <v>1150</v>
      </c>
      <c r="H428" s="211">
        <f t="shared" si="7"/>
        <v>72450</v>
      </c>
      <c r="I428" s="176" t="s">
        <v>1525</v>
      </c>
      <c r="K428" s="188"/>
      <c r="L428" s="188"/>
      <c r="M428" s="188"/>
      <c r="N428" s="188"/>
      <c r="O428" s="188"/>
    </row>
    <row r="429" spans="1:15" ht="21" customHeight="1">
      <c r="A429" s="186"/>
      <c r="B429" s="188" t="s">
        <v>1762</v>
      </c>
      <c r="C429" s="188" t="s">
        <v>1764</v>
      </c>
      <c r="D429" s="222" t="s">
        <v>1524</v>
      </c>
      <c r="E429" s="232" t="s">
        <v>101</v>
      </c>
      <c r="F429" s="4">
        <v>14</v>
      </c>
      <c r="G429" s="4">
        <v>1530</v>
      </c>
      <c r="H429" s="211">
        <f t="shared" si="7"/>
        <v>21420</v>
      </c>
      <c r="I429" s="176" t="s">
        <v>1525</v>
      </c>
      <c r="K429" s="188"/>
      <c r="L429" s="188"/>
      <c r="M429" s="188"/>
      <c r="N429" s="188"/>
      <c r="O429" s="188"/>
    </row>
    <row r="430" spans="1:15" ht="21" customHeight="1">
      <c r="A430" s="186"/>
      <c r="B430" s="188" t="s">
        <v>1762</v>
      </c>
      <c r="C430" s="188" t="s">
        <v>1529</v>
      </c>
      <c r="D430" s="222" t="s">
        <v>1524</v>
      </c>
      <c r="E430" s="232" t="s">
        <v>101</v>
      </c>
      <c r="F430" s="4">
        <v>2</v>
      </c>
      <c r="G430" s="194">
        <v>2290</v>
      </c>
      <c r="H430" s="211">
        <f t="shared" si="7"/>
        <v>4580</v>
      </c>
      <c r="I430" s="176" t="s">
        <v>1525</v>
      </c>
      <c r="K430" s="188"/>
      <c r="L430" s="188"/>
      <c r="M430" s="188"/>
      <c r="N430" s="188"/>
      <c r="O430" s="188"/>
    </row>
    <row r="431" spans="1:15" ht="21" customHeight="1">
      <c r="A431" s="186"/>
      <c r="B431" s="188"/>
      <c r="C431" s="188"/>
      <c r="D431" s="188"/>
      <c r="G431" s="194"/>
      <c r="H431" s="211"/>
      <c r="K431" s="188"/>
      <c r="L431" s="188"/>
      <c r="M431" s="188"/>
      <c r="N431" s="188"/>
      <c r="O431" s="188"/>
    </row>
    <row r="432" spans="1:15" ht="21" customHeight="1">
      <c r="A432" s="186"/>
      <c r="B432" s="188" t="s">
        <v>1532</v>
      </c>
      <c r="C432" s="188" t="s">
        <v>1765</v>
      </c>
      <c r="D432" s="246" t="s">
        <v>1766</v>
      </c>
      <c r="E432" s="186" t="s">
        <v>1535</v>
      </c>
      <c r="F432" s="4">
        <v>8</v>
      </c>
      <c r="G432" s="194">
        <v>6580</v>
      </c>
      <c r="H432" s="211">
        <f t="shared" si="7"/>
        <v>52640</v>
      </c>
      <c r="I432" s="176" t="s">
        <v>1536</v>
      </c>
      <c r="K432" s="188"/>
      <c r="L432" s="188"/>
      <c r="M432" s="188"/>
      <c r="N432" s="188"/>
      <c r="O432" s="188"/>
    </row>
    <row r="433" spans="1:15" ht="21" customHeight="1">
      <c r="A433" s="186"/>
      <c r="B433" s="188" t="s">
        <v>1532</v>
      </c>
      <c r="C433" s="188" t="s">
        <v>1733</v>
      </c>
      <c r="D433" s="218" t="s">
        <v>1734</v>
      </c>
      <c r="E433" s="186" t="s">
        <v>1535</v>
      </c>
      <c r="F433" s="4">
        <v>3</v>
      </c>
      <c r="G433" s="188">
        <v>21490</v>
      </c>
      <c r="H433" s="211">
        <f t="shared" si="7"/>
        <v>64470</v>
      </c>
      <c r="I433" s="176" t="s">
        <v>1536</v>
      </c>
      <c r="K433" s="188"/>
      <c r="L433" s="188"/>
      <c r="M433" s="188"/>
      <c r="N433" s="188"/>
      <c r="O433" s="188"/>
    </row>
    <row r="434" spans="1:15" ht="21" customHeight="1">
      <c r="A434" s="186"/>
      <c r="B434" s="188"/>
      <c r="C434" s="188"/>
      <c r="D434" s="188"/>
      <c r="G434" s="194"/>
      <c r="H434" s="231"/>
      <c r="I434" s="214"/>
      <c r="K434" s="188"/>
      <c r="L434" s="188"/>
      <c r="M434" s="188"/>
      <c r="N434" s="188"/>
      <c r="O434" s="188"/>
    </row>
    <row r="435" spans="1:15" ht="21" customHeight="1">
      <c r="A435" s="186"/>
      <c r="B435" s="188" t="s">
        <v>1548</v>
      </c>
      <c r="C435" s="188" t="s">
        <v>1549</v>
      </c>
      <c r="D435" s="188"/>
      <c r="E435" s="232" t="s">
        <v>1542</v>
      </c>
      <c r="F435" s="4">
        <v>14</v>
      </c>
      <c r="G435" s="194">
        <v>8870</v>
      </c>
      <c r="H435" s="211">
        <f t="shared" si="7"/>
        <v>124180</v>
      </c>
      <c r="I435" s="176" t="s">
        <v>1511</v>
      </c>
      <c r="K435" s="188"/>
      <c r="L435" s="188"/>
      <c r="M435" s="188"/>
      <c r="N435" s="188"/>
      <c r="O435" s="188"/>
    </row>
    <row r="436" spans="1:15" ht="21" customHeight="1">
      <c r="A436" s="186"/>
      <c r="B436" s="188" t="s">
        <v>1548</v>
      </c>
      <c r="C436" s="188" t="s">
        <v>1550</v>
      </c>
      <c r="D436" s="188"/>
      <c r="E436" s="232" t="s">
        <v>1542</v>
      </c>
      <c r="F436" s="4">
        <v>16</v>
      </c>
      <c r="G436" s="194">
        <v>8870</v>
      </c>
      <c r="H436" s="211">
        <f t="shared" si="7"/>
        <v>141920</v>
      </c>
      <c r="I436" s="176" t="s">
        <v>1511</v>
      </c>
      <c r="K436" s="188"/>
      <c r="L436" s="188"/>
      <c r="M436" s="188"/>
      <c r="N436" s="188"/>
      <c r="O436" s="188"/>
    </row>
    <row r="437" spans="1:15" ht="21" customHeight="1">
      <c r="A437" s="186"/>
      <c r="B437" s="188"/>
      <c r="C437" s="188"/>
      <c r="D437" s="188"/>
      <c r="G437" s="194"/>
      <c r="H437" s="231"/>
      <c r="I437" s="214"/>
      <c r="K437" s="188"/>
      <c r="L437" s="188"/>
      <c r="M437" s="188"/>
      <c r="N437" s="188"/>
      <c r="O437" s="188"/>
    </row>
    <row r="438" spans="1:15" ht="21" customHeight="1">
      <c r="A438" s="186"/>
      <c r="B438" s="188" t="s">
        <v>1659</v>
      </c>
      <c r="C438" s="188"/>
      <c r="D438" s="188"/>
      <c r="G438" s="194"/>
      <c r="H438" s="231">
        <f>SUM(H419:H437)</f>
        <v>664710</v>
      </c>
      <c r="I438" s="214"/>
      <c r="K438" s="188"/>
      <c r="L438" s="188"/>
      <c r="M438" s="188"/>
      <c r="N438" s="188"/>
      <c r="O438" s="188"/>
    </row>
    <row r="439" spans="1:15" ht="21" customHeight="1">
      <c r="A439" s="186"/>
      <c r="B439" s="188"/>
      <c r="C439" s="188"/>
      <c r="D439" s="188"/>
      <c r="G439" s="194"/>
      <c r="H439" s="231"/>
      <c r="I439" s="214"/>
      <c r="K439" s="188"/>
      <c r="L439" s="188"/>
      <c r="M439" s="188"/>
      <c r="N439" s="188"/>
      <c r="O439" s="188"/>
    </row>
    <row r="440" spans="1:15" ht="21" customHeight="1">
      <c r="A440" s="186">
        <v>3</v>
      </c>
      <c r="B440" s="188" t="s">
        <v>1767</v>
      </c>
      <c r="C440" s="188"/>
      <c r="D440" s="188"/>
      <c r="G440" s="194"/>
      <c r="H440" s="231"/>
      <c r="I440" s="214"/>
      <c r="K440" s="188"/>
      <c r="L440" s="188"/>
      <c r="M440" s="188"/>
      <c r="N440" s="188"/>
      <c r="O440" s="188"/>
    </row>
    <row r="441" spans="1:15" ht="21" customHeight="1">
      <c r="A441" s="186"/>
      <c r="B441" s="188"/>
      <c r="C441" s="188"/>
      <c r="D441" s="188"/>
      <c r="G441" s="194"/>
      <c r="H441" s="231"/>
      <c r="I441" s="214"/>
      <c r="K441" s="188"/>
      <c r="L441" s="188"/>
      <c r="M441" s="188"/>
      <c r="N441" s="188"/>
      <c r="O441" s="188"/>
    </row>
    <row r="442" spans="1:15" ht="21" customHeight="1">
      <c r="A442" s="186"/>
      <c r="B442" s="188" t="s">
        <v>1505</v>
      </c>
      <c r="C442" s="188" t="s">
        <v>1506</v>
      </c>
      <c r="D442" s="188" t="s">
        <v>1510</v>
      </c>
      <c r="E442" s="186" t="s">
        <v>1508</v>
      </c>
      <c r="F442" s="4">
        <v>5</v>
      </c>
      <c r="G442" s="188">
        <v>350</v>
      </c>
      <c r="H442" s="211">
        <f t="shared" ref="H442:H477" si="8">INT(F442*G442)</f>
        <v>1750</v>
      </c>
      <c r="I442" s="176" t="s">
        <v>1511</v>
      </c>
      <c r="K442" s="188"/>
      <c r="L442" s="188"/>
      <c r="M442" s="188"/>
      <c r="N442" s="188"/>
      <c r="O442" s="188"/>
    </row>
    <row r="443" spans="1:15" ht="21" customHeight="1">
      <c r="A443" s="186"/>
      <c r="B443" s="188" t="s">
        <v>1505</v>
      </c>
      <c r="C443" s="188" t="s">
        <v>1513</v>
      </c>
      <c r="D443" s="188" t="s">
        <v>1507</v>
      </c>
      <c r="E443" s="186" t="s">
        <v>1508</v>
      </c>
      <c r="F443" s="4">
        <v>15</v>
      </c>
      <c r="G443" s="194">
        <v>570</v>
      </c>
      <c r="H443" s="211">
        <f t="shared" si="8"/>
        <v>8550</v>
      </c>
      <c r="I443" s="176" t="s">
        <v>1509</v>
      </c>
      <c r="K443" s="188"/>
      <c r="L443" s="188"/>
      <c r="M443" s="188"/>
      <c r="N443" s="188"/>
      <c r="O443" s="188"/>
    </row>
    <row r="444" spans="1:15" ht="21" customHeight="1">
      <c r="A444" s="186"/>
      <c r="B444" s="188" t="s">
        <v>1505</v>
      </c>
      <c r="C444" s="188" t="s">
        <v>1513</v>
      </c>
      <c r="D444" s="188" t="s">
        <v>1514</v>
      </c>
      <c r="E444" s="186" t="s">
        <v>1508</v>
      </c>
      <c r="F444" s="4">
        <v>78</v>
      </c>
      <c r="G444" s="194">
        <v>400</v>
      </c>
      <c r="H444" s="211">
        <f t="shared" si="8"/>
        <v>31200</v>
      </c>
      <c r="I444" s="176" t="s">
        <v>1509</v>
      </c>
      <c r="K444" s="188"/>
      <c r="L444" s="188"/>
      <c r="M444" s="188"/>
      <c r="N444" s="188"/>
      <c r="O444" s="188"/>
    </row>
    <row r="445" spans="1:15" ht="21" customHeight="1">
      <c r="A445" s="186"/>
      <c r="B445" s="188" t="s">
        <v>1505</v>
      </c>
      <c r="C445" s="188" t="s">
        <v>1513</v>
      </c>
      <c r="D445" s="188" t="s">
        <v>1510</v>
      </c>
      <c r="E445" s="186" t="s">
        <v>1508</v>
      </c>
      <c r="F445" s="4">
        <v>5</v>
      </c>
      <c r="G445" s="188">
        <v>410</v>
      </c>
      <c r="H445" s="211">
        <f t="shared" si="8"/>
        <v>2050</v>
      </c>
      <c r="I445" s="176" t="s">
        <v>1511</v>
      </c>
      <c r="K445" s="188"/>
      <c r="L445" s="188"/>
      <c r="M445" s="188"/>
      <c r="N445" s="188"/>
      <c r="O445" s="188"/>
    </row>
    <row r="446" spans="1:15" ht="21" customHeight="1">
      <c r="A446" s="186"/>
      <c r="B446" s="188" t="s">
        <v>1760</v>
      </c>
      <c r="C446" s="188" t="s">
        <v>1768</v>
      </c>
      <c r="D446" s="188" t="s">
        <v>1510</v>
      </c>
      <c r="E446" s="186" t="s">
        <v>1508</v>
      </c>
      <c r="F446" s="4">
        <v>26</v>
      </c>
      <c r="G446" s="194">
        <v>890</v>
      </c>
      <c r="H446" s="211">
        <f t="shared" si="8"/>
        <v>23140</v>
      </c>
      <c r="I446" s="176" t="s">
        <v>1673</v>
      </c>
      <c r="K446" s="188"/>
      <c r="L446" s="188"/>
      <c r="M446" s="188"/>
      <c r="N446" s="188"/>
      <c r="O446" s="188"/>
    </row>
    <row r="447" spans="1:15" ht="21" customHeight="1">
      <c r="A447" s="186"/>
      <c r="B447" s="188" t="s">
        <v>1760</v>
      </c>
      <c r="C447" s="188" t="s">
        <v>1769</v>
      </c>
      <c r="D447" s="188" t="s">
        <v>1507</v>
      </c>
      <c r="E447" s="186" t="s">
        <v>1508</v>
      </c>
      <c r="F447" s="4">
        <v>41</v>
      </c>
      <c r="G447" s="194">
        <v>1690</v>
      </c>
      <c r="H447" s="211">
        <f t="shared" si="8"/>
        <v>69290</v>
      </c>
      <c r="I447" s="176" t="s">
        <v>1673</v>
      </c>
      <c r="K447" s="188"/>
      <c r="L447" s="188"/>
      <c r="M447" s="188"/>
      <c r="N447" s="188"/>
      <c r="O447" s="188"/>
    </row>
    <row r="448" spans="1:15" ht="21" customHeight="1">
      <c r="A448" s="186"/>
      <c r="B448" s="188" t="s">
        <v>1760</v>
      </c>
      <c r="C448" s="188" t="s">
        <v>1769</v>
      </c>
      <c r="D448" s="188" t="s">
        <v>1510</v>
      </c>
      <c r="E448" s="186" t="s">
        <v>1508</v>
      </c>
      <c r="F448" s="4">
        <v>6</v>
      </c>
      <c r="G448" s="194">
        <v>1880</v>
      </c>
      <c r="H448" s="211">
        <f t="shared" si="8"/>
        <v>11280</v>
      </c>
      <c r="I448" s="176" t="s">
        <v>1673</v>
      </c>
      <c r="K448" s="188"/>
      <c r="L448" s="188"/>
      <c r="M448" s="188"/>
      <c r="N448" s="188"/>
      <c r="O448" s="188"/>
    </row>
    <row r="449" spans="1:19" ht="21" customHeight="1">
      <c r="A449" s="186"/>
      <c r="B449" s="188" t="s">
        <v>1760</v>
      </c>
      <c r="C449" s="188" t="s">
        <v>1770</v>
      </c>
      <c r="D449" s="188" t="s">
        <v>1507</v>
      </c>
      <c r="E449" s="186" t="s">
        <v>1508</v>
      </c>
      <c r="F449" s="4">
        <v>5</v>
      </c>
      <c r="G449" s="194">
        <v>2500</v>
      </c>
      <c r="H449" s="211">
        <f t="shared" si="8"/>
        <v>12500</v>
      </c>
      <c r="I449" s="176" t="s">
        <v>1673</v>
      </c>
      <c r="K449" s="188"/>
      <c r="L449" s="188"/>
      <c r="M449" s="188"/>
      <c r="N449" s="188"/>
      <c r="O449" s="188"/>
    </row>
    <row r="450" spans="1:19" ht="21" customHeight="1">
      <c r="A450" s="186"/>
      <c r="B450" s="188" t="s">
        <v>1760</v>
      </c>
      <c r="C450" s="188" t="s">
        <v>1770</v>
      </c>
      <c r="D450" s="188" t="s">
        <v>1510</v>
      </c>
      <c r="E450" s="186" t="s">
        <v>1508</v>
      </c>
      <c r="F450" s="4">
        <v>2</v>
      </c>
      <c r="G450" s="194">
        <v>2770</v>
      </c>
      <c r="H450" s="211">
        <f t="shared" si="8"/>
        <v>5540</v>
      </c>
      <c r="I450" s="176" t="s">
        <v>1673</v>
      </c>
      <c r="K450" s="188"/>
      <c r="L450" s="188"/>
      <c r="M450" s="188"/>
      <c r="N450" s="188"/>
      <c r="O450" s="188"/>
    </row>
    <row r="451" spans="1:19" ht="21" customHeight="1">
      <c r="A451" s="186"/>
      <c r="B451" s="188" t="s">
        <v>1760</v>
      </c>
      <c r="C451" s="188" t="s">
        <v>1771</v>
      </c>
      <c r="D451" s="188" t="s">
        <v>1507</v>
      </c>
      <c r="E451" s="186" t="s">
        <v>1508</v>
      </c>
      <c r="F451" s="4">
        <v>6</v>
      </c>
      <c r="G451" s="194">
        <v>3610</v>
      </c>
      <c r="H451" s="211">
        <f t="shared" si="8"/>
        <v>21660</v>
      </c>
      <c r="I451" s="176" t="s">
        <v>1673</v>
      </c>
      <c r="K451" s="188"/>
      <c r="L451" s="188"/>
      <c r="M451" s="188"/>
      <c r="N451" s="188"/>
      <c r="O451" s="188"/>
    </row>
    <row r="452" spans="1:19" ht="21" customHeight="1">
      <c r="A452" s="186"/>
      <c r="B452" s="188" t="s">
        <v>1760</v>
      </c>
      <c r="C452" s="188" t="s">
        <v>1771</v>
      </c>
      <c r="D452" s="188" t="s">
        <v>1510</v>
      </c>
      <c r="E452" s="186" t="s">
        <v>1508</v>
      </c>
      <c r="F452" s="4">
        <v>12</v>
      </c>
      <c r="G452" s="194">
        <v>3960</v>
      </c>
      <c r="H452" s="211">
        <f t="shared" si="8"/>
        <v>47520</v>
      </c>
      <c r="I452" s="176" t="s">
        <v>1673</v>
      </c>
      <c r="K452" s="188"/>
      <c r="L452" s="188"/>
      <c r="M452" s="188"/>
      <c r="N452" s="188"/>
      <c r="O452" s="188"/>
    </row>
    <row r="453" spans="1:19" ht="21" customHeight="1">
      <c r="A453" s="186"/>
      <c r="B453" s="188" t="s">
        <v>1772</v>
      </c>
      <c r="C453" s="188" t="s">
        <v>1773</v>
      </c>
      <c r="D453" s="188" t="s">
        <v>1507</v>
      </c>
      <c r="E453" s="186" t="s">
        <v>1508</v>
      </c>
      <c r="F453" s="4">
        <v>34</v>
      </c>
      <c r="G453" s="194">
        <v>1520</v>
      </c>
      <c r="H453" s="211">
        <f t="shared" si="8"/>
        <v>51680</v>
      </c>
      <c r="I453" s="176" t="s">
        <v>1521</v>
      </c>
      <c r="K453" s="188"/>
      <c r="L453" s="188"/>
      <c r="M453" s="188"/>
      <c r="N453" s="188"/>
      <c r="O453" s="188"/>
    </row>
    <row r="454" spans="1:19" ht="21" customHeight="1">
      <c r="A454" s="186"/>
      <c r="B454" s="188" t="s">
        <v>1772</v>
      </c>
      <c r="C454" s="188" t="s">
        <v>1773</v>
      </c>
      <c r="D454" s="188" t="s">
        <v>1510</v>
      </c>
      <c r="E454" s="186" t="s">
        <v>1508</v>
      </c>
      <c r="F454" s="4">
        <v>3</v>
      </c>
      <c r="G454" s="194">
        <v>1670</v>
      </c>
      <c r="H454" s="211">
        <f t="shared" si="8"/>
        <v>5010</v>
      </c>
      <c r="I454" s="176" t="s">
        <v>1521</v>
      </c>
      <c r="K454" s="188"/>
      <c r="L454" s="188"/>
      <c r="M454" s="188"/>
      <c r="N454" s="188"/>
      <c r="O454" s="188"/>
    </row>
    <row r="455" spans="1:19" ht="21" customHeight="1">
      <c r="A455" s="186"/>
      <c r="B455" s="188"/>
      <c r="C455" s="188"/>
      <c r="D455" s="188"/>
      <c r="G455" s="188"/>
      <c r="H455" s="211"/>
      <c r="K455" s="188"/>
      <c r="L455" s="188"/>
      <c r="M455" s="188"/>
      <c r="N455" s="188"/>
      <c r="O455" s="188"/>
    </row>
    <row r="456" spans="1:19" ht="21" customHeight="1">
      <c r="A456" s="186"/>
      <c r="B456" s="227" t="s">
        <v>1522</v>
      </c>
      <c r="C456" s="215" t="s">
        <v>1710</v>
      </c>
      <c r="D456" s="222" t="s">
        <v>1524</v>
      </c>
      <c r="E456" s="232" t="s">
        <v>101</v>
      </c>
      <c r="F456" s="4">
        <v>8</v>
      </c>
      <c r="G456" s="188">
        <v>560</v>
      </c>
      <c r="H456" s="211">
        <f t="shared" si="8"/>
        <v>4480</v>
      </c>
      <c r="I456" s="176" t="s">
        <v>1525</v>
      </c>
      <c r="K456" s="188"/>
      <c r="L456" s="188"/>
      <c r="M456" s="188"/>
      <c r="N456" s="188"/>
      <c r="O456" s="188"/>
    </row>
    <row r="457" spans="1:19" ht="21" customHeight="1">
      <c r="A457" s="186"/>
      <c r="B457" s="227" t="s">
        <v>1522</v>
      </c>
      <c r="C457" s="215" t="s">
        <v>1526</v>
      </c>
      <c r="D457" s="222" t="s">
        <v>1524</v>
      </c>
      <c r="E457" s="232" t="s">
        <v>101</v>
      </c>
      <c r="F457" s="4">
        <v>18</v>
      </c>
      <c r="G457" s="188">
        <v>740</v>
      </c>
      <c r="H457" s="211">
        <f t="shared" si="8"/>
        <v>13320</v>
      </c>
      <c r="I457" s="176" t="s">
        <v>1525</v>
      </c>
      <c r="K457" s="188"/>
      <c r="L457" s="188"/>
      <c r="M457" s="188"/>
      <c r="N457" s="188"/>
      <c r="O457" s="188"/>
    </row>
    <row r="458" spans="1:19" ht="21" customHeight="1">
      <c r="A458" s="186"/>
      <c r="B458" s="188" t="s">
        <v>1721</v>
      </c>
      <c r="C458" s="188" t="s">
        <v>1763</v>
      </c>
      <c r="D458" s="222" t="s">
        <v>1524</v>
      </c>
      <c r="E458" s="232" t="s">
        <v>101</v>
      </c>
      <c r="F458" s="4">
        <v>21</v>
      </c>
      <c r="G458" s="188">
        <v>1150</v>
      </c>
      <c r="H458" s="211">
        <f t="shared" si="8"/>
        <v>24150</v>
      </c>
      <c r="I458" s="176" t="s">
        <v>1525</v>
      </c>
      <c r="K458" s="188"/>
      <c r="L458" s="188"/>
      <c r="M458" s="188"/>
      <c r="N458" s="188"/>
      <c r="O458" s="188"/>
    </row>
    <row r="459" spans="1:19" ht="21" customHeight="1">
      <c r="A459" s="186"/>
      <c r="B459" s="188" t="s">
        <v>1721</v>
      </c>
      <c r="C459" s="188" t="s">
        <v>1528</v>
      </c>
      <c r="D459" s="222" t="s">
        <v>1524</v>
      </c>
      <c r="E459" s="232" t="s">
        <v>101</v>
      </c>
      <c r="F459" s="4">
        <v>5</v>
      </c>
      <c r="G459" s="188">
        <v>1820</v>
      </c>
      <c r="H459" s="211">
        <f t="shared" si="8"/>
        <v>9100</v>
      </c>
      <c r="I459" s="176" t="s">
        <v>1525</v>
      </c>
      <c r="K459" s="188"/>
      <c r="L459" s="188"/>
      <c r="M459" s="188"/>
      <c r="N459" s="188"/>
      <c r="O459" s="188"/>
    </row>
    <row r="460" spans="1:19" ht="21" customHeight="1">
      <c r="A460" s="186"/>
      <c r="B460" s="188" t="s">
        <v>1721</v>
      </c>
      <c r="C460" s="188" t="s">
        <v>1529</v>
      </c>
      <c r="D460" s="222" t="s">
        <v>1524</v>
      </c>
      <c r="E460" s="232" t="s">
        <v>101</v>
      </c>
      <c r="F460" s="4">
        <v>2</v>
      </c>
      <c r="G460" s="188">
        <v>2290</v>
      </c>
      <c r="H460" s="211">
        <f t="shared" si="8"/>
        <v>4580</v>
      </c>
      <c r="I460" s="176" t="s">
        <v>1525</v>
      </c>
      <c r="K460" s="188"/>
      <c r="L460" s="188"/>
      <c r="M460" s="188"/>
      <c r="N460" s="188"/>
      <c r="O460" s="188"/>
    </row>
    <row r="461" spans="1:19" ht="21" customHeight="1">
      <c r="A461" s="186"/>
      <c r="B461" s="188" t="s">
        <v>1721</v>
      </c>
      <c r="C461" s="188" t="s">
        <v>1763</v>
      </c>
      <c r="D461" s="188" t="s">
        <v>1723</v>
      </c>
      <c r="E461" s="232" t="s">
        <v>101</v>
      </c>
      <c r="F461" s="4">
        <v>8</v>
      </c>
      <c r="G461" s="188">
        <v>1300</v>
      </c>
      <c r="H461" s="211">
        <f t="shared" si="8"/>
        <v>10400</v>
      </c>
      <c r="I461" s="176" t="s">
        <v>1525</v>
      </c>
      <c r="K461" s="188"/>
      <c r="L461" s="188"/>
      <c r="M461" s="188"/>
      <c r="N461" s="188"/>
      <c r="O461" s="188"/>
    </row>
    <row r="462" spans="1:19" ht="21" customHeight="1">
      <c r="A462" s="186"/>
      <c r="B462" s="188" t="s">
        <v>1721</v>
      </c>
      <c r="C462" s="188" t="s">
        <v>1528</v>
      </c>
      <c r="D462" s="188" t="s">
        <v>1723</v>
      </c>
      <c r="E462" s="232" t="s">
        <v>101</v>
      </c>
      <c r="F462" s="4">
        <v>1</v>
      </c>
      <c r="G462" s="188">
        <v>2060</v>
      </c>
      <c r="H462" s="211">
        <f t="shared" si="8"/>
        <v>2060</v>
      </c>
      <c r="I462" s="176" t="s">
        <v>1525</v>
      </c>
      <c r="K462" s="188"/>
      <c r="L462" s="188"/>
      <c r="M462" s="188"/>
      <c r="N462" s="188"/>
      <c r="O462" s="188"/>
    </row>
    <row r="463" spans="1:19" ht="21" customHeight="1">
      <c r="A463" s="176"/>
      <c r="B463" s="188" t="s">
        <v>1721</v>
      </c>
      <c r="C463" s="213" t="s">
        <v>1529</v>
      </c>
      <c r="D463" s="213" t="s">
        <v>1723</v>
      </c>
      <c r="E463" s="232" t="s">
        <v>101</v>
      </c>
      <c r="F463" s="211">
        <v>13</v>
      </c>
      <c r="G463" s="211">
        <v>2610</v>
      </c>
      <c r="H463" s="211">
        <f t="shared" si="8"/>
        <v>33930</v>
      </c>
      <c r="I463" s="176" t="s">
        <v>1525</v>
      </c>
      <c r="J463" s="218"/>
      <c r="K463" s="210"/>
      <c r="L463" s="210"/>
      <c r="M463" s="210"/>
    </row>
    <row r="464" spans="1:19" s="4" customFormat="1" ht="21" customHeight="1">
      <c r="A464" s="176"/>
      <c r="B464" s="219"/>
      <c r="C464" s="213"/>
      <c r="D464" s="213"/>
      <c r="E464" s="228"/>
      <c r="F464" s="211"/>
      <c r="G464" s="211"/>
      <c r="H464" s="211"/>
      <c r="I464" s="176"/>
      <c r="J464" s="218"/>
      <c r="K464" s="210"/>
      <c r="L464" s="210"/>
      <c r="M464" s="210"/>
      <c r="P464" s="188"/>
      <c r="Q464" s="188"/>
      <c r="R464" s="188"/>
      <c r="S464" s="188"/>
    </row>
    <row r="465" spans="1:19" ht="21" customHeight="1">
      <c r="A465" s="229"/>
      <c r="B465" s="230" t="s">
        <v>1564</v>
      </c>
      <c r="C465" s="213" t="s">
        <v>1565</v>
      </c>
      <c r="D465" s="213"/>
      <c r="E465" s="228" t="s">
        <v>1566</v>
      </c>
      <c r="F465" s="211">
        <v>3</v>
      </c>
      <c r="G465" s="211">
        <v>1600</v>
      </c>
      <c r="H465" s="211">
        <f t="shared" si="8"/>
        <v>4800</v>
      </c>
      <c r="I465" s="176" t="s">
        <v>1543</v>
      </c>
      <c r="J465" s="218"/>
      <c r="K465" s="210"/>
      <c r="L465" s="210"/>
      <c r="M465" s="210"/>
    </row>
    <row r="466" spans="1:19" s="4" customFormat="1" ht="21" customHeight="1">
      <c r="A466" s="176"/>
      <c r="B466" s="209" t="s">
        <v>1698</v>
      </c>
      <c r="C466" s="217" t="s">
        <v>1699</v>
      </c>
      <c r="D466" s="236"/>
      <c r="E466" s="228" t="s">
        <v>1566</v>
      </c>
      <c r="F466" s="211">
        <v>1</v>
      </c>
      <c r="G466" s="211">
        <v>2910</v>
      </c>
      <c r="H466" s="211">
        <f t="shared" si="8"/>
        <v>2910</v>
      </c>
      <c r="I466" s="176" t="s">
        <v>1643</v>
      </c>
      <c r="J466" s="218"/>
      <c r="K466" s="218"/>
      <c r="L466" s="218"/>
      <c r="M466" s="218"/>
      <c r="P466" s="188"/>
      <c r="Q466" s="188"/>
      <c r="R466" s="188"/>
      <c r="S466" s="188"/>
    </row>
    <row r="467" spans="1:19" ht="21" customHeight="1">
      <c r="A467" s="176"/>
      <c r="B467" s="209"/>
      <c r="D467" s="213"/>
      <c r="E467" s="228"/>
      <c r="F467" s="211"/>
      <c r="G467" s="211"/>
      <c r="H467" s="211"/>
      <c r="J467" s="218"/>
      <c r="K467" s="210"/>
      <c r="L467" s="210"/>
      <c r="M467" s="210"/>
    </row>
    <row r="468" spans="1:19" s="198" customFormat="1" ht="21" customHeight="1">
      <c r="A468" s="238"/>
      <c r="B468" s="245" t="s">
        <v>1774</v>
      </c>
      <c r="C468" s="217" t="s">
        <v>1775</v>
      </c>
      <c r="D468" s="248" t="s">
        <v>1776</v>
      </c>
      <c r="E468" s="249" t="s">
        <v>1757</v>
      </c>
      <c r="F468" s="247">
        <v>1</v>
      </c>
      <c r="G468" s="247">
        <v>217000</v>
      </c>
      <c r="H468" s="247">
        <f t="shared" si="8"/>
        <v>217000</v>
      </c>
      <c r="I468" s="238" t="s">
        <v>1777</v>
      </c>
      <c r="J468" s="218"/>
      <c r="K468" s="218"/>
      <c r="L468" s="218"/>
      <c r="M468" s="218"/>
      <c r="P468" s="188"/>
      <c r="Q468" s="188"/>
      <c r="R468" s="188"/>
      <c r="S468" s="188"/>
    </row>
    <row r="469" spans="1:19" ht="21" customHeight="1">
      <c r="A469" s="238"/>
      <c r="B469" s="245" t="s">
        <v>1778</v>
      </c>
      <c r="D469" s="248"/>
      <c r="E469" s="249" t="s">
        <v>212</v>
      </c>
      <c r="F469" s="247">
        <v>1</v>
      </c>
      <c r="G469" s="247">
        <v>73320</v>
      </c>
      <c r="H469" s="247">
        <f t="shared" si="8"/>
        <v>73320</v>
      </c>
      <c r="I469" s="238" t="s">
        <v>1779</v>
      </c>
      <c r="J469" s="218"/>
      <c r="K469" s="218"/>
      <c r="L469" s="218"/>
      <c r="M469" s="218"/>
      <c r="N469" s="188"/>
      <c r="O469" s="198"/>
    </row>
    <row r="470" spans="1:19" s="198" customFormat="1" ht="21" customHeight="1">
      <c r="A470" s="244"/>
      <c r="B470" s="250"/>
      <c r="C470" s="251"/>
      <c r="D470" s="218"/>
      <c r="E470" s="249"/>
      <c r="G470" s="247"/>
      <c r="H470" s="247"/>
      <c r="I470" s="238"/>
      <c r="J470" s="218"/>
      <c r="K470" s="218"/>
      <c r="L470" s="218"/>
      <c r="M470" s="218"/>
      <c r="N470" s="188"/>
      <c r="P470" s="188"/>
      <c r="Q470" s="188"/>
      <c r="R470" s="188"/>
      <c r="S470" s="188"/>
    </row>
    <row r="471" spans="1:19" ht="21" customHeight="1">
      <c r="A471" s="176"/>
      <c r="B471" s="209" t="s">
        <v>1780</v>
      </c>
      <c r="D471" s="236"/>
      <c r="E471" s="228" t="s">
        <v>1757</v>
      </c>
      <c r="F471" s="211">
        <v>1</v>
      </c>
      <c r="G471" s="211">
        <v>200000</v>
      </c>
      <c r="H471" s="211">
        <f t="shared" si="8"/>
        <v>200000</v>
      </c>
      <c r="I471" s="176" t="s">
        <v>1758</v>
      </c>
      <c r="J471" s="218"/>
      <c r="K471" s="218"/>
      <c r="L471" s="218"/>
      <c r="M471" s="218"/>
    </row>
    <row r="472" spans="1:19" s="4" customFormat="1" ht="21" customHeight="1">
      <c r="A472" s="229"/>
      <c r="B472" s="230"/>
      <c r="C472" s="219"/>
      <c r="D472" s="218"/>
      <c r="E472" s="228"/>
      <c r="G472" s="211"/>
      <c r="H472" s="211">
        <f t="shared" si="8"/>
        <v>0</v>
      </c>
      <c r="I472" s="176"/>
      <c r="J472" s="218"/>
      <c r="K472" s="218"/>
      <c r="L472" s="218"/>
      <c r="M472" s="218"/>
      <c r="N472" s="188"/>
      <c r="P472" s="188"/>
      <c r="Q472" s="188"/>
      <c r="R472" s="188"/>
      <c r="S472" s="188"/>
    </row>
    <row r="473" spans="1:19" ht="21" customHeight="1">
      <c r="A473" s="176"/>
      <c r="B473" s="217" t="s">
        <v>1548</v>
      </c>
      <c r="C473" s="188" t="s">
        <v>1549</v>
      </c>
      <c r="D473" s="236"/>
      <c r="E473" s="232" t="s">
        <v>1542</v>
      </c>
      <c r="F473" s="211">
        <v>2</v>
      </c>
      <c r="G473" s="211">
        <v>8870</v>
      </c>
      <c r="H473" s="211">
        <f t="shared" si="8"/>
        <v>17740</v>
      </c>
      <c r="I473" s="176" t="s">
        <v>1511</v>
      </c>
      <c r="J473" s="218"/>
      <c r="K473" s="218"/>
      <c r="L473" s="218"/>
      <c r="M473" s="218"/>
      <c r="N473" s="188"/>
    </row>
    <row r="474" spans="1:19" ht="21" customHeight="1">
      <c r="A474" s="176"/>
      <c r="B474" s="209" t="s">
        <v>1548</v>
      </c>
      <c r="C474" s="213" t="s">
        <v>1550</v>
      </c>
      <c r="D474" s="236"/>
      <c r="E474" s="232" t="s">
        <v>1542</v>
      </c>
      <c r="F474" s="211">
        <v>4</v>
      </c>
      <c r="G474" s="211">
        <v>8870</v>
      </c>
      <c r="H474" s="211">
        <f t="shared" si="8"/>
        <v>35480</v>
      </c>
      <c r="I474" s="176" t="s">
        <v>1511</v>
      </c>
      <c r="J474" s="218"/>
      <c r="K474" s="218"/>
      <c r="L474" s="218"/>
      <c r="M474" s="218"/>
    </row>
    <row r="475" spans="1:19" s="4" customFormat="1" ht="21" customHeight="1">
      <c r="A475" s="229"/>
      <c r="B475" s="230"/>
      <c r="C475" s="219"/>
      <c r="D475" s="218"/>
      <c r="E475" s="228"/>
      <c r="G475" s="211"/>
      <c r="H475" s="211">
        <f t="shared" si="8"/>
        <v>0</v>
      </c>
      <c r="I475" s="176"/>
      <c r="J475" s="218"/>
      <c r="K475" s="218"/>
      <c r="L475" s="218"/>
      <c r="M475" s="218"/>
      <c r="N475" s="188"/>
      <c r="P475" s="188"/>
      <c r="Q475" s="188"/>
      <c r="R475" s="188"/>
      <c r="S475" s="188"/>
    </row>
    <row r="476" spans="1:19" s="4" customFormat="1" ht="21" customHeight="1">
      <c r="A476" s="176"/>
      <c r="B476" s="213" t="s">
        <v>1539</v>
      </c>
      <c r="C476" s="213" t="s">
        <v>1540</v>
      </c>
      <c r="D476" s="213" t="s">
        <v>1541</v>
      </c>
      <c r="E476" s="232" t="s">
        <v>1542</v>
      </c>
      <c r="F476" s="211">
        <v>5</v>
      </c>
      <c r="G476" s="211">
        <v>4820</v>
      </c>
      <c r="H476" s="211">
        <f t="shared" si="8"/>
        <v>24100</v>
      </c>
      <c r="I476" s="176" t="s">
        <v>1543</v>
      </c>
      <c r="J476" s="218"/>
      <c r="K476" s="210"/>
      <c r="L476" s="210"/>
      <c r="M476" s="210"/>
      <c r="P476" s="188"/>
      <c r="Q476" s="188"/>
      <c r="R476" s="188"/>
      <c r="S476" s="188"/>
    </row>
    <row r="477" spans="1:19" s="4" customFormat="1" ht="21" customHeight="1">
      <c r="A477" s="176"/>
      <c r="B477" s="209" t="s">
        <v>1545</v>
      </c>
      <c r="C477" s="213" t="s">
        <v>1546</v>
      </c>
      <c r="D477" s="213"/>
      <c r="E477" s="228" t="s">
        <v>1547</v>
      </c>
      <c r="F477" s="211">
        <v>5</v>
      </c>
      <c r="G477" s="211">
        <v>8070</v>
      </c>
      <c r="H477" s="211">
        <f t="shared" si="8"/>
        <v>40350</v>
      </c>
      <c r="I477" s="176" t="s">
        <v>1543</v>
      </c>
      <c r="J477" s="218"/>
      <c r="K477" s="210"/>
      <c r="L477" s="210"/>
      <c r="M477" s="210"/>
      <c r="P477" s="188"/>
      <c r="Q477" s="188"/>
      <c r="R477" s="188"/>
      <c r="S477" s="188"/>
    </row>
    <row r="478" spans="1:19" s="4" customFormat="1" ht="21" customHeight="1">
      <c r="A478" s="176"/>
      <c r="B478" s="209"/>
      <c r="C478" s="213"/>
      <c r="D478" s="213"/>
      <c r="E478" s="228"/>
      <c r="F478" s="211"/>
      <c r="G478" s="211"/>
      <c r="H478" s="211"/>
      <c r="I478" s="176"/>
      <c r="J478" s="218"/>
      <c r="K478" s="210"/>
      <c r="L478" s="210"/>
      <c r="M478" s="210"/>
      <c r="P478" s="188"/>
      <c r="Q478" s="188"/>
      <c r="R478" s="188"/>
      <c r="S478" s="188"/>
    </row>
    <row r="479" spans="1:19" s="4" customFormat="1" ht="21" customHeight="1">
      <c r="A479" s="176"/>
      <c r="B479" s="209"/>
      <c r="C479" s="213"/>
      <c r="D479" s="213"/>
      <c r="E479" s="228"/>
      <c r="F479" s="211"/>
      <c r="G479" s="211"/>
      <c r="H479" s="211"/>
      <c r="I479" s="176"/>
      <c r="J479" s="218"/>
      <c r="K479" s="210"/>
      <c r="L479" s="210"/>
      <c r="M479" s="210"/>
      <c r="P479" s="188"/>
      <c r="Q479" s="188"/>
      <c r="R479" s="188"/>
      <c r="S479" s="188"/>
    </row>
    <row r="480" spans="1:19" s="4" customFormat="1" ht="21" customHeight="1">
      <c r="A480" s="176"/>
      <c r="B480" s="209"/>
      <c r="C480" s="213"/>
      <c r="D480" s="213"/>
      <c r="E480" s="228"/>
      <c r="F480" s="211"/>
      <c r="G480" s="211"/>
      <c r="H480" s="211"/>
      <c r="I480" s="176"/>
      <c r="J480" s="218"/>
      <c r="K480" s="210"/>
      <c r="L480" s="210"/>
      <c r="M480" s="210"/>
      <c r="P480" s="188"/>
      <c r="Q480" s="188"/>
      <c r="R480" s="188"/>
      <c r="S480" s="188"/>
    </row>
    <row r="481" spans="1:19" s="198" customFormat="1" ht="21" customHeight="1">
      <c r="A481" s="238"/>
      <c r="B481" s="251"/>
      <c r="C481" s="246"/>
      <c r="D481" s="246"/>
      <c r="E481" s="249"/>
      <c r="F481" s="247"/>
      <c r="G481" s="247"/>
      <c r="H481" s="247"/>
      <c r="I481" s="238"/>
      <c r="J481" s="218"/>
      <c r="K481" s="241"/>
      <c r="L481" s="241"/>
      <c r="M481" s="241"/>
      <c r="P481" s="188"/>
      <c r="Q481" s="188"/>
      <c r="R481" s="188"/>
      <c r="S481" s="188"/>
    </row>
    <row r="482" spans="1:19" s="198" customFormat="1" ht="21" customHeight="1">
      <c r="A482" s="238"/>
      <c r="B482" s="245"/>
      <c r="C482" s="217"/>
      <c r="D482" s="246"/>
      <c r="E482" s="249"/>
      <c r="F482" s="247"/>
      <c r="G482" s="247"/>
      <c r="H482" s="247"/>
      <c r="I482" s="238"/>
      <c r="J482" s="218"/>
      <c r="K482" s="241"/>
      <c r="L482" s="241"/>
      <c r="M482" s="241"/>
      <c r="P482" s="188"/>
      <c r="Q482" s="188"/>
      <c r="R482" s="188"/>
      <c r="S482" s="188"/>
    </row>
    <row r="483" spans="1:19" s="4" customFormat="1" ht="21" customHeight="1">
      <c r="A483" s="176"/>
      <c r="B483" s="209"/>
      <c r="C483" s="213"/>
      <c r="D483" s="213"/>
      <c r="E483" s="228"/>
      <c r="F483" s="211"/>
      <c r="G483" s="211"/>
      <c r="H483" s="211"/>
      <c r="I483" s="176"/>
      <c r="J483" s="218"/>
      <c r="K483" s="210"/>
      <c r="L483" s="210"/>
      <c r="M483" s="210"/>
      <c r="P483" s="188"/>
      <c r="Q483" s="188"/>
      <c r="R483" s="188"/>
      <c r="S483" s="188"/>
    </row>
    <row r="484" spans="1:19" s="4" customFormat="1" ht="21" customHeight="1">
      <c r="A484" s="176"/>
      <c r="B484" s="219" t="s">
        <v>1551</v>
      </c>
      <c r="C484" s="213"/>
      <c r="D484" s="213"/>
      <c r="E484" s="228"/>
      <c r="F484" s="211"/>
      <c r="G484" s="211"/>
      <c r="H484" s="211">
        <f>SUM(H442:H483)</f>
        <v>1008890</v>
      </c>
      <c r="I484" s="176"/>
      <c r="J484" s="218"/>
      <c r="K484" s="210"/>
      <c r="L484" s="210"/>
      <c r="M484" s="210"/>
      <c r="P484" s="188"/>
      <c r="Q484" s="188"/>
      <c r="R484" s="188"/>
      <c r="S484" s="188"/>
    </row>
    <row r="485" spans="1:19" s="4" customFormat="1" ht="21" customHeight="1">
      <c r="A485" s="229"/>
      <c r="B485" s="230"/>
      <c r="C485" s="219"/>
      <c r="D485" s="218"/>
      <c r="E485" s="228"/>
      <c r="G485" s="211"/>
      <c r="H485" s="211"/>
      <c r="I485" s="176"/>
      <c r="J485" s="218"/>
      <c r="K485" s="218"/>
      <c r="L485" s="218"/>
      <c r="M485" s="218"/>
      <c r="N485" s="188"/>
      <c r="P485" s="188"/>
      <c r="Q485" s="188"/>
      <c r="R485" s="188"/>
      <c r="S485" s="188"/>
    </row>
    <row r="486" spans="1:19" ht="21" customHeight="1">
      <c r="A486" s="186">
        <v>4</v>
      </c>
      <c r="B486" s="188" t="s">
        <v>1781</v>
      </c>
      <c r="C486" s="188"/>
      <c r="D486" s="188"/>
      <c r="G486" s="188"/>
      <c r="H486" s="231"/>
      <c r="I486" s="214"/>
      <c r="K486" s="188"/>
      <c r="L486" s="188"/>
      <c r="M486" s="188"/>
      <c r="N486" s="188"/>
      <c r="O486" s="188"/>
    </row>
    <row r="487" spans="1:19" ht="21" customHeight="1">
      <c r="A487" s="186"/>
      <c r="B487" s="188"/>
      <c r="C487" s="188"/>
      <c r="D487" s="188"/>
      <c r="G487" s="188"/>
      <c r="H487" s="231"/>
      <c r="I487" s="214"/>
      <c r="K487" s="188"/>
      <c r="L487" s="188"/>
      <c r="M487" s="188"/>
      <c r="N487" s="188"/>
      <c r="O487" s="188"/>
    </row>
    <row r="488" spans="1:19" ht="21" customHeight="1">
      <c r="A488" s="186"/>
      <c r="B488" s="188" t="s">
        <v>1505</v>
      </c>
      <c r="C488" s="188" t="s">
        <v>1506</v>
      </c>
      <c r="D488" s="188" t="s">
        <v>1507</v>
      </c>
      <c r="E488" s="186" t="s">
        <v>1508</v>
      </c>
      <c r="F488" s="4">
        <v>46</v>
      </c>
      <c r="G488" s="194">
        <v>470</v>
      </c>
      <c r="H488" s="211">
        <f t="shared" ref="H488:H515" si="9">INT(F488*G488)</f>
        <v>21620</v>
      </c>
      <c r="I488" s="176" t="s">
        <v>1509</v>
      </c>
      <c r="K488" s="188"/>
      <c r="L488" s="188"/>
      <c r="M488" s="188"/>
      <c r="N488" s="188"/>
      <c r="O488" s="188"/>
    </row>
    <row r="489" spans="1:19" ht="21" customHeight="1">
      <c r="A489" s="186"/>
      <c r="B489" s="188" t="s">
        <v>1505</v>
      </c>
      <c r="C489" s="188" t="s">
        <v>1506</v>
      </c>
      <c r="D489" s="188" t="s">
        <v>1514</v>
      </c>
      <c r="E489" s="186" t="s">
        <v>1508</v>
      </c>
      <c r="F489" s="4">
        <v>9</v>
      </c>
      <c r="G489" s="194">
        <v>430</v>
      </c>
      <c r="H489" s="211">
        <f t="shared" si="9"/>
        <v>3870</v>
      </c>
      <c r="I489" s="176" t="s">
        <v>1509</v>
      </c>
      <c r="K489" s="188"/>
      <c r="L489" s="188"/>
      <c r="M489" s="188"/>
      <c r="N489" s="188"/>
      <c r="O489" s="188"/>
    </row>
    <row r="490" spans="1:19" ht="21" customHeight="1">
      <c r="A490" s="186"/>
      <c r="B490" s="188" t="s">
        <v>1505</v>
      </c>
      <c r="C490" s="188" t="s">
        <v>1515</v>
      </c>
      <c r="D490" s="188" t="s">
        <v>1507</v>
      </c>
      <c r="E490" s="186" t="s">
        <v>1508</v>
      </c>
      <c r="F490" s="4">
        <v>13</v>
      </c>
      <c r="G490" s="194">
        <v>1080</v>
      </c>
      <c r="H490" s="211">
        <f t="shared" si="9"/>
        <v>14040</v>
      </c>
      <c r="I490" s="176" t="s">
        <v>1509</v>
      </c>
      <c r="K490" s="188"/>
      <c r="L490" s="188"/>
      <c r="M490" s="188"/>
      <c r="N490" s="188"/>
      <c r="O490" s="188"/>
    </row>
    <row r="491" spans="1:19" ht="21" customHeight="1">
      <c r="A491" s="186"/>
      <c r="B491" s="188" t="s">
        <v>1505</v>
      </c>
      <c r="C491" s="188" t="s">
        <v>1515</v>
      </c>
      <c r="D491" s="188" t="s">
        <v>1514</v>
      </c>
      <c r="E491" s="186" t="s">
        <v>1508</v>
      </c>
      <c r="F491" s="4">
        <v>9</v>
      </c>
      <c r="G491" s="194">
        <v>1020</v>
      </c>
      <c r="H491" s="211">
        <f t="shared" si="9"/>
        <v>9180</v>
      </c>
      <c r="I491" s="176" t="s">
        <v>1509</v>
      </c>
      <c r="K491" s="188"/>
      <c r="L491" s="188"/>
      <c r="M491" s="188"/>
      <c r="N491" s="188"/>
      <c r="O491" s="188"/>
    </row>
    <row r="492" spans="1:19" ht="21" customHeight="1">
      <c r="A492" s="186"/>
      <c r="B492" s="188" t="s">
        <v>1505</v>
      </c>
      <c r="C492" s="188" t="s">
        <v>1519</v>
      </c>
      <c r="D492" s="188" t="s">
        <v>1507</v>
      </c>
      <c r="E492" s="186" t="s">
        <v>1508</v>
      </c>
      <c r="F492" s="4">
        <v>2</v>
      </c>
      <c r="G492" s="194">
        <v>2240</v>
      </c>
      <c r="H492" s="211">
        <f t="shared" si="9"/>
        <v>4480</v>
      </c>
      <c r="I492" s="176" t="s">
        <v>1509</v>
      </c>
      <c r="K492" s="188"/>
      <c r="L492" s="188"/>
      <c r="M492" s="188"/>
      <c r="N492" s="188"/>
      <c r="O492" s="188"/>
    </row>
    <row r="493" spans="1:19" ht="21" customHeight="1">
      <c r="A493" s="186"/>
      <c r="B493" s="188" t="s">
        <v>1505</v>
      </c>
      <c r="C493" s="188" t="s">
        <v>1519</v>
      </c>
      <c r="D493" s="188" t="s">
        <v>1514</v>
      </c>
      <c r="E493" s="186" t="s">
        <v>1508</v>
      </c>
      <c r="F493" s="4">
        <v>5</v>
      </c>
      <c r="G493" s="194">
        <v>2130</v>
      </c>
      <c r="H493" s="211">
        <f t="shared" si="9"/>
        <v>10650</v>
      </c>
      <c r="I493" s="176" t="s">
        <v>1509</v>
      </c>
      <c r="K493" s="188"/>
      <c r="L493" s="188"/>
      <c r="M493" s="188"/>
      <c r="N493" s="188"/>
      <c r="O493" s="188"/>
    </row>
    <row r="494" spans="1:19" ht="21" customHeight="1">
      <c r="A494" s="186"/>
      <c r="B494" s="188"/>
      <c r="C494" s="188"/>
      <c r="D494" s="188"/>
      <c r="G494" s="194"/>
      <c r="H494" s="211"/>
      <c r="K494" s="188"/>
      <c r="L494" s="188"/>
      <c r="M494" s="188"/>
      <c r="N494" s="188"/>
      <c r="O494" s="188"/>
    </row>
    <row r="495" spans="1:19" ht="21" customHeight="1">
      <c r="A495" s="186"/>
      <c r="B495" s="227" t="s">
        <v>1522</v>
      </c>
      <c r="C495" s="215" t="s">
        <v>1710</v>
      </c>
      <c r="D495" s="222" t="s">
        <v>1524</v>
      </c>
      <c r="E495" s="232" t="s">
        <v>101</v>
      </c>
      <c r="F495" s="4">
        <v>14</v>
      </c>
      <c r="G495" s="194">
        <v>560</v>
      </c>
      <c r="H495" s="211">
        <f t="shared" si="9"/>
        <v>7840</v>
      </c>
      <c r="I495" s="176" t="s">
        <v>1525</v>
      </c>
      <c r="K495" s="188"/>
      <c r="L495" s="188"/>
      <c r="M495" s="188"/>
      <c r="N495" s="188"/>
      <c r="O495" s="188"/>
    </row>
    <row r="496" spans="1:19" ht="21" customHeight="1">
      <c r="A496" s="186"/>
      <c r="B496" s="227" t="s">
        <v>1522</v>
      </c>
      <c r="C496" s="215" t="s">
        <v>1526</v>
      </c>
      <c r="D496" s="222" t="s">
        <v>1524</v>
      </c>
      <c r="E496" s="232" t="s">
        <v>101</v>
      </c>
      <c r="F496" s="4">
        <v>5</v>
      </c>
      <c r="G496" s="194">
        <v>740</v>
      </c>
      <c r="H496" s="211">
        <f t="shared" si="9"/>
        <v>3700</v>
      </c>
      <c r="I496" s="176" t="s">
        <v>1525</v>
      </c>
      <c r="K496" s="188"/>
      <c r="L496" s="188"/>
      <c r="M496" s="188"/>
      <c r="N496" s="188"/>
      <c r="O496" s="188"/>
    </row>
    <row r="497" spans="1:19" ht="21" customHeight="1">
      <c r="A497" s="186"/>
      <c r="B497" s="188"/>
      <c r="C497" s="188"/>
      <c r="D497" s="188"/>
      <c r="G497" s="194"/>
      <c r="H497" s="211"/>
      <c r="K497" s="188"/>
      <c r="L497" s="188"/>
      <c r="M497" s="188"/>
      <c r="N497" s="188"/>
      <c r="O497" s="188"/>
    </row>
    <row r="498" spans="1:19" ht="21" customHeight="1">
      <c r="A498" s="186"/>
      <c r="B498" s="188" t="s">
        <v>1782</v>
      </c>
      <c r="C498" s="188" t="s">
        <v>1783</v>
      </c>
      <c r="D498" s="188"/>
      <c r="E498" s="186" t="s">
        <v>212</v>
      </c>
      <c r="F498" s="4">
        <v>1</v>
      </c>
      <c r="G498" s="194">
        <v>51400000</v>
      </c>
      <c r="H498" s="211">
        <f t="shared" si="9"/>
        <v>51400000</v>
      </c>
      <c r="I498" s="176" t="s">
        <v>1758</v>
      </c>
      <c r="K498" s="188"/>
      <c r="L498" s="188"/>
      <c r="M498" s="188"/>
      <c r="N498" s="188"/>
      <c r="O498" s="188"/>
    </row>
    <row r="499" spans="1:19" ht="21" customHeight="1">
      <c r="A499" s="186"/>
      <c r="B499" s="188"/>
      <c r="C499" s="188" t="s">
        <v>1784</v>
      </c>
      <c r="D499" s="188"/>
      <c r="G499" s="194"/>
      <c r="H499" s="211"/>
      <c r="K499" s="188"/>
      <c r="L499" s="188"/>
      <c r="M499" s="188"/>
      <c r="N499" s="188"/>
      <c r="O499" s="188"/>
    </row>
    <row r="500" spans="1:19" ht="21" customHeight="1">
      <c r="A500" s="186"/>
      <c r="B500" s="188"/>
      <c r="C500" s="188" t="s">
        <v>1785</v>
      </c>
      <c r="D500" s="188"/>
      <c r="G500" s="194"/>
      <c r="H500" s="211"/>
      <c r="K500" s="188"/>
      <c r="L500" s="188"/>
      <c r="M500" s="188"/>
      <c r="N500" s="188"/>
      <c r="O500" s="188"/>
    </row>
    <row r="501" spans="1:19" ht="21" customHeight="1">
      <c r="A501" s="186"/>
      <c r="B501" s="188"/>
      <c r="C501" s="188" t="s">
        <v>1786</v>
      </c>
      <c r="D501" s="188"/>
      <c r="G501" s="194"/>
      <c r="H501" s="211"/>
      <c r="K501" s="188"/>
      <c r="L501" s="188"/>
      <c r="M501" s="188"/>
      <c r="N501" s="188"/>
      <c r="O501" s="188"/>
    </row>
    <row r="502" spans="1:19" ht="21" customHeight="1">
      <c r="A502" s="186"/>
      <c r="B502" s="188"/>
      <c r="C502" s="188"/>
      <c r="D502" s="188"/>
      <c r="G502" s="194"/>
      <c r="H502" s="211"/>
      <c r="K502" s="188"/>
      <c r="L502" s="188"/>
      <c r="M502" s="188"/>
      <c r="N502" s="188"/>
      <c r="O502" s="188"/>
    </row>
    <row r="503" spans="1:19" ht="21" customHeight="1">
      <c r="A503" s="186"/>
      <c r="B503" s="188" t="s">
        <v>1787</v>
      </c>
      <c r="C503" s="188" t="s">
        <v>1788</v>
      </c>
      <c r="D503" s="188" t="s">
        <v>1789</v>
      </c>
      <c r="E503" s="186" t="s">
        <v>1790</v>
      </c>
      <c r="F503" s="4">
        <v>1</v>
      </c>
      <c r="G503" s="194">
        <v>988000</v>
      </c>
      <c r="H503" s="211">
        <f t="shared" si="9"/>
        <v>988000</v>
      </c>
      <c r="I503" s="176" t="s">
        <v>1758</v>
      </c>
      <c r="K503" s="188"/>
      <c r="L503" s="188"/>
      <c r="M503" s="188"/>
      <c r="N503" s="188"/>
      <c r="O503" s="188"/>
    </row>
    <row r="504" spans="1:19" ht="21" customHeight="1">
      <c r="A504" s="186"/>
      <c r="B504" s="188"/>
      <c r="C504" s="188" t="s">
        <v>1791</v>
      </c>
      <c r="D504" s="188"/>
      <c r="G504" s="194"/>
      <c r="H504" s="211"/>
      <c r="K504" s="188"/>
      <c r="L504" s="188"/>
      <c r="M504" s="188"/>
      <c r="N504" s="188"/>
      <c r="O504" s="188"/>
    </row>
    <row r="505" spans="1:19" ht="21" customHeight="1">
      <c r="A505" s="186"/>
      <c r="B505" s="188" t="s">
        <v>1787</v>
      </c>
      <c r="C505" s="188" t="s">
        <v>1792</v>
      </c>
      <c r="D505" s="188" t="s">
        <v>1789</v>
      </c>
      <c r="E505" s="186" t="s">
        <v>1790</v>
      </c>
      <c r="F505" s="4">
        <v>2</v>
      </c>
      <c r="G505" s="194">
        <v>469000</v>
      </c>
      <c r="H505" s="211">
        <f t="shared" si="9"/>
        <v>938000</v>
      </c>
      <c r="I505" s="176" t="s">
        <v>1758</v>
      </c>
      <c r="K505" s="188"/>
      <c r="L505" s="188"/>
      <c r="M505" s="188"/>
      <c r="N505" s="188"/>
      <c r="O505" s="188"/>
    </row>
    <row r="506" spans="1:19" ht="21" customHeight="1">
      <c r="A506" s="186"/>
      <c r="B506" s="188"/>
      <c r="C506" s="188" t="s">
        <v>1793</v>
      </c>
      <c r="D506" s="188"/>
      <c r="G506" s="194"/>
      <c r="H506" s="211"/>
      <c r="K506" s="188"/>
      <c r="L506" s="188"/>
      <c r="M506" s="188"/>
      <c r="N506" s="188"/>
      <c r="O506" s="188"/>
    </row>
    <row r="507" spans="1:19" ht="21" customHeight="1">
      <c r="A507" s="186"/>
      <c r="B507" s="188" t="s">
        <v>1794</v>
      </c>
      <c r="C507" s="188" t="s">
        <v>1795</v>
      </c>
      <c r="D507" s="188" t="s">
        <v>1796</v>
      </c>
      <c r="E507" s="186" t="s">
        <v>1797</v>
      </c>
      <c r="F507" s="4">
        <v>1</v>
      </c>
      <c r="G507" s="194">
        <v>22100</v>
      </c>
      <c r="H507" s="211">
        <f t="shared" si="9"/>
        <v>22100</v>
      </c>
      <c r="I507" s="176" t="s">
        <v>1758</v>
      </c>
      <c r="K507" s="188"/>
      <c r="L507" s="188"/>
      <c r="M507" s="188"/>
      <c r="N507" s="188"/>
      <c r="O507" s="188"/>
    </row>
    <row r="508" spans="1:19" ht="21" customHeight="1">
      <c r="A508" s="186"/>
      <c r="B508" s="188"/>
      <c r="C508" s="188" t="s">
        <v>1798</v>
      </c>
      <c r="D508" s="188"/>
      <c r="E508" s="188"/>
      <c r="G508" s="188"/>
      <c r="H508" s="211"/>
      <c r="K508" s="188"/>
      <c r="L508" s="188"/>
      <c r="M508" s="188"/>
      <c r="N508" s="188"/>
      <c r="O508" s="188"/>
    </row>
    <row r="509" spans="1:19" s="4" customFormat="1" ht="21" customHeight="1">
      <c r="A509" s="184"/>
      <c r="B509" s="217" t="s">
        <v>1539</v>
      </c>
      <c r="C509" s="222" t="s">
        <v>1799</v>
      </c>
      <c r="D509" s="222" t="s">
        <v>1800</v>
      </c>
      <c r="E509" s="232" t="s">
        <v>1542</v>
      </c>
      <c r="F509" s="231">
        <v>1</v>
      </c>
      <c r="G509" s="211">
        <v>24640</v>
      </c>
      <c r="H509" s="211">
        <f t="shared" si="9"/>
        <v>24640</v>
      </c>
      <c r="I509" s="176" t="s">
        <v>1543</v>
      </c>
      <c r="J509" s="218"/>
      <c r="K509" s="218"/>
      <c r="L509" s="210"/>
      <c r="M509" s="210"/>
      <c r="P509" s="188"/>
      <c r="Q509" s="188"/>
      <c r="R509" s="188"/>
      <c r="S509" s="188"/>
    </row>
    <row r="510" spans="1:19" s="4" customFormat="1" ht="21" customHeight="1">
      <c r="A510" s="242"/>
      <c r="B510" s="209" t="s">
        <v>1539</v>
      </c>
      <c r="C510" s="213" t="s">
        <v>1801</v>
      </c>
      <c r="D510" s="236" t="s">
        <v>1802</v>
      </c>
      <c r="E510" s="232" t="s">
        <v>1542</v>
      </c>
      <c r="F510" s="211">
        <v>1</v>
      </c>
      <c r="G510" s="211">
        <v>9640</v>
      </c>
      <c r="H510" s="211">
        <f t="shared" si="9"/>
        <v>9640</v>
      </c>
      <c r="I510" s="176" t="s">
        <v>1543</v>
      </c>
      <c r="J510" s="218"/>
      <c r="K510" s="210"/>
      <c r="L510" s="210"/>
      <c r="M510" s="210"/>
      <c r="P510" s="188"/>
      <c r="Q510" s="188"/>
      <c r="R510" s="188"/>
      <c r="S510" s="188"/>
    </row>
    <row r="511" spans="1:19" ht="21" customHeight="1">
      <c r="A511" s="242"/>
      <c r="B511" s="209" t="s">
        <v>1539</v>
      </c>
      <c r="C511" s="213" t="s">
        <v>1540</v>
      </c>
      <c r="D511" s="236" t="s">
        <v>1541</v>
      </c>
      <c r="E511" s="232" t="s">
        <v>1542</v>
      </c>
      <c r="F511" s="211">
        <v>1</v>
      </c>
      <c r="G511" s="211">
        <v>4820</v>
      </c>
      <c r="H511" s="211">
        <f t="shared" si="9"/>
        <v>4820</v>
      </c>
      <c r="I511" s="176" t="s">
        <v>1543</v>
      </c>
      <c r="J511" s="218"/>
      <c r="K511" s="210"/>
      <c r="L511" s="210"/>
      <c r="M511" s="210"/>
    </row>
    <row r="512" spans="1:19" s="4" customFormat="1" ht="21" customHeight="1">
      <c r="A512" s="242"/>
      <c r="B512" s="209" t="s">
        <v>1539</v>
      </c>
      <c r="C512" s="213" t="s">
        <v>1803</v>
      </c>
      <c r="D512" s="236" t="s">
        <v>1541</v>
      </c>
      <c r="E512" s="232" t="s">
        <v>1542</v>
      </c>
      <c r="F512" s="211">
        <v>2</v>
      </c>
      <c r="G512" s="211">
        <v>4820</v>
      </c>
      <c r="H512" s="211">
        <f t="shared" si="9"/>
        <v>9640</v>
      </c>
      <c r="I512" s="176" t="s">
        <v>1543</v>
      </c>
      <c r="J512" s="218"/>
      <c r="K512" s="218"/>
      <c r="L512" s="210"/>
      <c r="M512" s="210"/>
      <c r="P512" s="188"/>
      <c r="Q512" s="188"/>
      <c r="R512" s="188"/>
      <c r="S512" s="188"/>
    </row>
    <row r="513" spans="1:19" ht="21" customHeight="1">
      <c r="A513" s="176"/>
      <c r="B513" s="209" t="s">
        <v>1545</v>
      </c>
      <c r="C513" s="213" t="s">
        <v>1546</v>
      </c>
      <c r="D513" s="236"/>
      <c r="E513" s="243" t="s">
        <v>1547</v>
      </c>
      <c r="F513" s="211">
        <v>3</v>
      </c>
      <c r="G513" s="211">
        <v>8070</v>
      </c>
      <c r="H513" s="211">
        <f t="shared" si="9"/>
        <v>24210</v>
      </c>
      <c r="I513" s="176" t="s">
        <v>1543</v>
      </c>
      <c r="J513" s="218"/>
      <c r="K513" s="218"/>
      <c r="L513" s="218"/>
      <c r="M513" s="218"/>
      <c r="N513" s="188"/>
    </row>
    <row r="514" spans="1:19" ht="21" customHeight="1">
      <c r="A514" s="176"/>
      <c r="B514" s="219"/>
      <c r="C514" s="188"/>
      <c r="D514" s="236"/>
      <c r="E514" s="243"/>
      <c r="F514" s="211"/>
      <c r="G514" s="211"/>
      <c r="H514" s="211"/>
      <c r="J514" s="218"/>
      <c r="K514" s="218"/>
      <c r="L514" s="210"/>
      <c r="M514" s="210"/>
    </row>
    <row r="515" spans="1:19" ht="21" customHeight="1">
      <c r="A515" s="176"/>
      <c r="B515" s="219" t="s">
        <v>1804</v>
      </c>
      <c r="C515" s="188"/>
      <c r="D515" s="188"/>
      <c r="E515" s="243" t="s">
        <v>212</v>
      </c>
      <c r="F515" s="211">
        <v>1</v>
      </c>
      <c r="G515" s="211">
        <v>83720</v>
      </c>
      <c r="H515" s="211">
        <f t="shared" si="9"/>
        <v>83720</v>
      </c>
      <c r="I515" s="176" t="s">
        <v>1805</v>
      </c>
      <c r="J515" s="218"/>
      <c r="K515" s="218"/>
      <c r="L515" s="218"/>
      <c r="M515" s="218"/>
      <c r="N515" s="188"/>
    </row>
    <row r="516" spans="1:19" ht="21" customHeight="1">
      <c r="A516" s="224"/>
      <c r="B516" s="225"/>
      <c r="C516" s="215"/>
      <c r="D516" s="222"/>
      <c r="E516" s="223"/>
      <c r="F516" s="231"/>
      <c r="G516" s="211"/>
      <c r="H516" s="211"/>
      <c r="J516" s="218"/>
      <c r="K516" s="210"/>
      <c r="L516" s="210"/>
      <c r="M516" s="210"/>
    </row>
    <row r="517" spans="1:19" ht="21" customHeight="1">
      <c r="A517" s="184"/>
      <c r="C517" s="188"/>
      <c r="D517" s="188"/>
      <c r="E517" s="243"/>
      <c r="F517" s="231"/>
      <c r="G517" s="211"/>
      <c r="H517" s="211"/>
      <c r="J517" s="218"/>
      <c r="K517" s="210"/>
      <c r="L517" s="210"/>
      <c r="M517" s="210"/>
    </row>
    <row r="518" spans="1:19" s="4" customFormat="1" ht="21" customHeight="1">
      <c r="A518" s="176"/>
      <c r="B518" s="209"/>
      <c r="C518" s="213"/>
      <c r="D518" s="236"/>
      <c r="E518" s="243"/>
      <c r="F518" s="211"/>
      <c r="G518" s="211"/>
      <c r="H518" s="211"/>
      <c r="I518" s="176"/>
      <c r="J518" s="218"/>
      <c r="K518" s="210"/>
      <c r="L518" s="210"/>
      <c r="M518" s="210"/>
      <c r="P518" s="188"/>
      <c r="Q518" s="188"/>
      <c r="R518" s="188"/>
      <c r="S518" s="188"/>
    </row>
    <row r="519" spans="1:19" s="4" customFormat="1" ht="21" customHeight="1">
      <c r="A519" s="176"/>
      <c r="B519" s="209"/>
      <c r="C519" s="213"/>
      <c r="D519" s="236"/>
      <c r="E519" s="243"/>
      <c r="F519" s="211"/>
      <c r="G519" s="211"/>
      <c r="H519" s="211"/>
      <c r="I519" s="176"/>
      <c r="J519" s="218"/>
      <c r="K519" s="210"/>
      <c r="L519" s="210"/>
      <c r="M519" s="210"/>
      <c r="P519" s="188"/>
      <c r="Q519" s="188"/>
      <c r="R519" s="188"/>
      <c r="S519" s="188"/>
    </row>
    <row r="520" spans="1:19" s="4" customFormat="1" ht="21" customHeight="1">
      <c r="A520" s="176"/>
      <c r="B520" s="209"/>
      <c r="C520" s="213"/>
      <c r="D520" s="236"/>
      <c r="E520" s="243"/>
      <c r="F520" s="211"/>
      <c r="G520" s="211"/>
      <c r="H520" s="211"/>
      <c r="I520" s="176"/>
      <c r="J520" s="218"/>
      <c r="K520" s="210"/>
      <c r="L520" s="210"/>
      <c r="M520" s="210"/>
      <c r="P520" s="188"/>
      <c r="Q520" s="188"/>
      <c r="R520" s="188"/>
      <c r="S520" s="188"/>
    </row>
    <row r="521" spans="1:19" s="4" customFormat="1" ht="21" customHeight="1">
      <c r="A521" s="176"/>
      <c r="B521" s="209"/>
      <c r="C521" s="213"/>
      <c r="D521" s="236"/>
      <c r="E521" s="243"/>
      <c r="F521" s="211"/>
      <c r="G521" s="211"/>
      <c r="H521" s="211"/>
      <c r="I521" s="176"/>
      <c r="J521" s="218"/>
      <c r="K521" s="210"/>
      <c r="L521" s="210"/>
      <c r="M521" s="210"/>
      <c r="P521" s="188"/>
      <c r="Q521" s="188"/>
      <c r="R521" s="188"/>
      <c r="S521" s="188"/>
    </row>
    <row r="522" spans="1:19" s="4" customFormat="1" ht="21" customHeight="1">
      <c r="A522" s="176"/>
      <c r="B522" s="219"/>
      <c r="C522" s="213"/>
      <c r="D522" s="236"/>
      <c r="E522" s="243"/>
      <c r="F522" s="211"/>
      <c r="G522" s="211"/>
      <c r="H522" s="211"/>
      <c r="I522" s="176"/>
      <c r="J522" s="218"/>
      <c r="K522" s="210"/>
      <c r="L522" s="210"/>
      <c r="M522" s="210"/>
      <c r="P522" s="188"/>
      <c r="Q522" s="188"/>
      <c r="R522" s="188"/>
      <c r="S522" s="188"/>
    </row>
    <row r="523" spans="1:19" s="4" customFormat="1" ht="21" customHeight="1">
      <c r="A523" s="176"/>
      <c r="B523" s="219"/>
      <c r="C523" s="213"/>
      <c r="D523" s="236"/>
      <c r="E523" s="243"/>
      <c r="F523" s="211"/>
      <c r="G523" s="211"/>
      <c r="H523" s="211"/>
      <c r="I523" s="176"/>
      <c r="J523" s="218"/>
      <c r="K523" s="210"/>
      <c r="L523" s="210"/>
      <c r="M523" s="210"/>
      <c r="P523" s="188"/>
      <c r="Q523" s="188"/>
      <c r="R523" s="188"/>
      <c r="S523" s="188"/>
    </row>
    <row r="524" spans="1:19" s="4" customFormat="1" ht="21" customHeight="1">
      <c r="A524" s="176"/>
      <c r="B524" s="219"/>
      <c r="C524" s="213"/>
      <c r="D524" s="236"/>
      <c r="E524" s="243"/>
      <c r="F524" s="211"/>
      <c r="G524" s="211"/>
      <c r="H524" s="211"/>
      <c r="I524" s="176"/>
      <c r="J524" s="218"/>
      <c r="K524" s="210"/>
      <c r="L524" s="210"/>
      <c r="M524" s="210"/>
      <c r="P524" s="188"/>
      <c r="Q524" s="188"/>
      <c r="R524" s="188"/>
      <c r="S524" s="188"/>
    </row>
    <row r="525" spans="1:19" s="4" customFormat="1" ht="21" customHeight="1">
      <c r="A525" s="229"/>
      <c r="B525" s="219"/>
      <c r="C525" s="219"/>
      <c r="D525" s="236"/>
      <c r="E525" s="243"/>
      <c r="G525" s="211"/>
      <c r="H525" s="211"/>
      <c r="I525" s="176"/>
      <c r="J525" s="218"/>
      <c r="K525" s="218"/>
      <c r="L525" s="218"/>
      <c r="M525" s="218"/>
      <c r="N525" s="188"/>
      <c r="P525" s="188"/>
      <c r="Q525" s="188"/>
      <c r="R525" s="188"/>
      <c r="S525" s="188"/>
    </row>
    <row r="526" spans="1:19" s="4" customFormat="1" ht="21" customHeight="1">
      <c r="A526" s="229"/>
      <c r="B526" s="219"/>
      <c r="C526" s="219"/>
      <c r="D526" s="236"/>
      <c r="E526" s="243"/>
      <c r="G526" s="211"/>
      <c r="H526" s="211"/>
      <c r="I526" s="176"/>
      <c r="J526" s="218"/>
      <c r="K526" s="218"/>
      <c r="L526" s="218"/>
      <c r="M526" s="218"/>
      <c r="N526" s="188"/>
      <c r="P526" s="188"/>
      <c r="Q526" s="188"/>
      <c r="R526" s="188"/>
      <c r="S526" s="188"/>
    </row>
    <row r="527" spans="1:19" s="4" customFormat="1" ht="21" customHeight="1">
      <c r="A527" s="229"/>
      <c r="B527" s="230"/>
      <c r="C527" s="219"/>
      <c r="D527" s="218"/>
      <c r="E527" s="228"/>
      <c r="G527" s="211"/>
      <c r="H527" s="211"/>
      <c r="I527" s="176"/>
      <c r="J527" s="218"/>
      <c r="K527" s="218"/>
      <c r="L527" s="218"/>
      <c r="M527" s="218"/>
      <c r="N527" s="188"/>
      <c r="P527" s="188"/>
      <c r="Q527" s="188"/>
      <c r="R527" s="188"/>
      <c r="S527" s="188"/>
    </row>
    <row r="528" spans="1:19" s="4" customFormat="1" ht="21" customHeight="1">
      <c r="A528" s="176"/>
      <c r="B528" s="209"/>
      <c r="C528" s="213"/>
      <c r="D528" s="236"/>
      <c r="E528" s="243"/>
      <c r="F528" s="211"/>
      <c r="G528" s="211"/>
      <c r="H528" s="211"/>
      <c r="I528" s="176"/>
      <c r="J528" s="218"/>
      <c r="K528" s="210"/>
      <c r="L528" s="210"/>
      <c r="M528" s="210"/>
      <c r="P528" s="188"/>
      <c r="Q528" s="188"/>
      <c r="R528" s="188"/>
      <c r="S528" s="188"/>
    </row>
    <row r="529" spans="1:19" ht="21" customHeight="1">
      <c r="A529" s="224"/>
      <c r="B529" s="225"/>
      <c r="C529" s="239"/>
      <c r="D529" s="240"/>
      <c r="E529" s="243"/>
      <c r="F529" s="231"/>
      <c r="G529" s="211"/>
      <c r="H529" s="211"/>
      <c r="J529" s="218"/>
      <c r="K529" s="210"/>
      <c r="L529" s="210"/>
      <c r="M529" s="210"/>
    </row>
    <row r="530" spans="1:19" s="4" customFormat="1" ht="21" customHeight="1">
      <c r="A530" s="242"/>
      <c r="B530" s="219" t="s">
        <v>1551</v>
      </c>
      <c r="C530" s="213"/>
      <c r="D530" s="236"/>
      <c r="E530" s="243"/>
      <c r="F530" s="211"/>
      <c r="G530" s="211"/>
      <c r="H530" s="211">
        <f>SUM(H488:H529)</f>
        <v>53580150</v>
      </c>
      <c r="I530" s="176"/>
      <c r="J530" s="218"/>
      <c r="K530" s="210"/>
      <c r="L530" s="210"/>
      <c r="M530" s="210"/>
      <c r="P530" s="188"/>
      <c r="Q530" s="188"/>
      <c r="R530" s="188"/>
      <c r="S530" s="188"/>
    </row>
    <row r="531" spans="1:19" s="4" customFormat="1" ht="21" customHeight="1">
      <c r="A531" s="229"/>
      <c r="B531" s="209"/>
      <c r="C531" s="217"/>
      <c r="D531" s="213"/>
      <c r="E531" s="228"/>
      <c r="G531" s="211"/>
      <c r="H531" s="211"/>
      <c r="I531" s="176"/>
      <c r="J531" s="218"/>
      <c r="K531" s="218"/>
      <c r="L531" s="218"/>
      <c r="M531" s="218"/>
      <c r="N531" s="188"/>
      <c r="P531" s="188"/>
      <c r="Q531" s="188"/>
      <c r="R531" s="188"/>
      <c r="S531" s="188"/>
    </row>
    <row r="532" spans="1:19" ht="21" customHeight="1">
      <c r="A532" s="186">
        <v>5</v>
      </c>
      <c r="B532" s="188" t="s">
        <v>1806</v>
      </c>
      <c r="C532" s="188"/>
      <c r="D532" s="188"/>
      <c r="G532" s="188"/>
      <c r="H532" s="252"/>
      <c r="I532" s="253"/>
      <c r="K532" s="188"/>
      <c r="L532" s="188"/>
      <c r="M532" s="188"/>
      <c r="N532" s="188"/>
      <c r="O532" s="188"/>
    </row>
    <row r="533" spans="1:19" ht="21" customHeight="1">
      <c r="A533" s="186"/>
      <c r="B533" s="188"/>
      <c r="C533" s="188"/>
      <c r="D533" s="188"/>
      <c r="G533" s="188"/>
      <c r="H533" s="252"/>
      <c r="I533" s="253"/>
      <c r="K533" s="188"/>
      <c r="L533" s="188"/>
      <c r="M533" s="188"/>
      <c r="N533" s="188"/>
      <c r="O533" s="188"/>
    </row>
    <row r="534" spans="1:19" ht="21" customHeight="1">
      <c r="A534" s="186"/>
      <c r="B534" s="188" t="s">
        <v>1807</v>
      </c>
      <c r="C534" s="188" t="s">
        <v>1808</v>
      </c>
      <c r="D534" s="188" t="s">
        <v>1507</v>
      </c>
      <c r="E534" s="186" t="s">
        <v>1508</v>
      </c>
      <c r="F534" s="4">
        <v>791</v>
      </c>
      <c r="G534" s="194">
        <v>840</v>
      </c>
      <c r="H534" s="211">
        <f t="shared" ref="H534:H546" si="10">INT(F534*G534)</f>
        <v>664440</v>
      </c>
      <c r="I534" s="176" t="s">
        <v>1509</v>
      </c>
      <c r="K534" s="188"/>
      <c r="L534" s="188"/>
      <c r="M534" s="188"/>
      <c r="N534" s="188"/>
      <c r="O534" s="188"/>
    </row>
    <row r="535" spans="1:19" ht="21" customHeight="1">
      <c r="A535" s="186"/>
      <c r="B535" s="188" t="s">
        <v>1807</v>
      </c>
      <c r="C535" s="188" t="s">
        <v>1808</v>
      </c>
      <c r="D535" s="188" t="s">
        <v>1514</v>
      </c>
      <c r="E535" s="226" t="s">
        <v>1508</v>
      </c>
      <c r="F535" s="4">
        <v>156</v>
      </c>
      <c r="G535" s="194">
        <v>850</v>
      </c>
      <c r="H535" s="211">
        <f t="shared" si="10"/>
        <v>132600</v>
      </c>
      <c r="I535" s="176" t="s">
        <v>1654</v>
      </c>
      <c r="K535" s="188"/>
      <c r="L535" s="188"/>
      <c r="M535" s="188"/>
      <c r="N535" s="188"/>
      <c r="O535" s="188"/>
    </row>
    <row r="536" spans="1:19" ht="21" customHeight="1">
      <c r="A536" s="186"/>
      <c r="B536" s="188" t="s">
        <v>1809</v>
      </c>
      <c r="C536" s="188" t="s">
        <v>1810</v>
      </c>
      <c r="D536" s="188" t="s">
        <v>1507</v>
      </c>
      <c r="E536" s="226" t="s">
        <v>1508</v>
      </c>
      <c r="F536" s="4">
        <v>46</v>
      </c>
      <c r="G536" s="194">
        <v>370</v>
      </c>
      <c r="H536" s="211">
        <f t="shared" si="10"/>
        <v>17020</v>
      </c>
      <c r="I536" s="176" t="s">
        <v>1654</v>
      </c>
      <c r="K536" s="188"/>
      <c r="L536" s="188"/>
      <c r="M536" s="188"/>
      <c r="N536" s="188"/>
      <c r="O536" s="188"/>
    </row>
    <row r="537" spans="1:19" ht="21" customHeight="1">
      <c r="A537" s="186"/>
      <c r="B537" s="188" t="s">
        <v>1809</v>
      </c>
      <c r="C537" s="188" t="s">
        <v>1810</v>
      </c>
      <c r="D537" s="188" t="s">
        <v>1514</v>
      </c>
      <c r="E537" s="226" t="s">
        <v>1508</v>
      </c>
      <c r="F537" s="4">
        <v>3</v>
      </c>
      <c r="G537" s="194">
        <v>410</v>
      </c>
      <c r="H537" s="211">
        <f t="shared" si="10"/>
        <v>1230</v>
      </c>
      <c r="I537" s="176" t="s">
        <v>1654</v>
      </c>
      <c r="K537" s="188"/>
      <c r="L537" s="188"/>
      <c r="M537" s="188"/>
      <c r="N537" s="188"/>
      <c r="O537" s="188"/>
    </row>
    <row r="538" spans="1:19" ht="21" customHeight="1">
      <c r="A538" s="186"/>
      <c r="B538" s="188"/>
      <c r="C538" s="188"/>
      <c r="D538" s="188"/>
      <c r="E538" s="226"/>
      <c r="G538" s="194"/>
      <c r="H538" s="211"/>
      <c r="K538" s="188"/>
      <c r="L538" s="188"/>
      <c r="M538" s="188"/>
      <c r="N538" s="188"/>
      <c r="O538" s="188"/>
    </row>
    <row r="539" spans="1:19" ht="21" customHeight="1">
      <c r="A539" s="186"/>
      <c r="B539" s="227" t="s">
        <v>1522</v>
      </c>
      <c r="C539" s="215" t="s">
        <v>1710</v>
      </c>
      <c r="D539" s="222" t="s">
        <v>1524</v>
      </c>
      <c r="E539" s="232" t="s">
        <v>101</v>
      </c>
      <c r="F539" s="4">
        <v>159</v>
      </c>
      <c r="G539" s="194">
        <v>560</v>
      </c>
      <c r="H539" s="211">
        <f t="shared" si="10"/>
        <v>89040</v>
      </c>
      <c r="I539" s="176" t="s">
        <v>1525</v>
      </c>
      <c r="K539" s="188"/>
      <c r="L539" s="188"/>
      <c r="M539" s="188"/>
      <c r="N539" s="188"/>
      <c r="O539" s="188"/>
    </row>
    <row r="540" spans="1:19" ht="21" customHeight="1">
      <c r="A540" s="186"/>
      <c r="B540" s="188"/>
      <c r="C540" s="188"/>
      <c r="D540" s="188"/>
      <c r="E540" s="226"/>
      <c r="G540" s="188"/>
      <c r="H540" s="211"/>
      <c r="K540" s="188"/>
      <c r="L540" s="188"/>
      <c r="M540" s="188"/>
      <c r="N540" s="188"/>
      <c r="O540" s="188"/>
    </row>
    <row r="541" spans="1:19" ht="21" customHeight="1">
      <c r="A541" s="186"/>
      <c r="B541" s="217" t="s">
        <v>1569</v>
      </c>
      <c r="C541" s="217" t="s">
        <v>1570</v>
      </c>
      <c r="D541" s="188"/>
      <c r="E541" s="226" t="s">
        <v>1566</v>
      </c>
      <c r="F541" s="4">
        <v>26</v>
      </c>
      <c r="G541" s="194">
        <v>1590</v>
      </c>
      <c r="H541" s="211">
        <f t="shared" si="10"/>
        <v>41340</v>
      </c>
      <c r="I541" s="176" t="s">
        <v>1543</v>
      </c>
      <c r="K541" s="188"/>
      <c r="L541" s="188"/>
      <c r="M541" s="188"/>
      <c r="N541" s="188"/>
      <c r="O541" s="188"/>
    </row>
    <row r="542" spans="1:19" ht="21" customHeight="1">
      <c r="A542" s="186"/>
      <c r="B542" s="188" t="s">
        <v>1532</v>
      </c>
      <c r="C542" s="188" t="s">
        <v>1811</v>
      </c>
      <c r="D542" s="188" t="s">
        <v>1812</v>
      </c>
      <c r="E542" s="186" t="s">
        <v>1566</v>
      </c>
      <c r="F542" s="4">
        <v>2</v>
      </c>
      <c r="G542" s="188">
        <v>4320</v>
      </c>
      <c r="H542" s="211">
        <f t="shared" si="10"/>
        <v>8640</v>
      </c>
      <c r="I542" s="176" t="s">
        <v>1536</v>
      </c>
      <c r="K542" s="188"/>
      <c r="L542" s="188"/>
      <c r="M542" s="188"/>
      <c r="N542" s="188"/>
      <c r="O542" s="188"/>
    </row>
    <row r="543" spans="1:19" ht="21" customHeight="1">
      <c r="A543" s="186"/>
      <c r="B543" s="188"/>
      <c r="C543" s="188"/>
      <c r="D543" s="188"/>
      <c r="G543" s="188"/>
      <c r="H543" s="211"/>
      <c r="K543" s="188"/>
      <c r="L543" s="188"/>
      <c r="M543" s="188"/>
      <c r="N543" s="188"/>
      <c r="O543" s="188"/>
    </row>
    <row r="544" spans="1:19" ht="21" customHeight="1">
      <c r="A544" s="186"/>
      <c r="B544" s="188" t="s">
        <v>1813</v>
      </c>
      <c r="C544" s="188" t="s">
        <v>1814</v>
      </c>
      <c r="D544" s="188" t="s">
        <v>1815</v>
      </c>
      <c r="E544" s="186" t="s">
        <v>1566</v>
      </c>
      <c r="F544" s="4">
        <v>26</v>
      </c>
      <c r="G544" s="194">
        <v>2460</v>
      </c>
      <c r="H544" s="211">
        <f t="shared" si="10"/>
        <v>63960</v>
      </c>
      <c r="I544" s="176" t="s">
        <v>1578</v>
      </c>
      <c r="K544" s="188"/>
      <c r="L544" s="188"/>
      <c r="M544" s="188"/>
      <c r="N544" s="188"/>
      <c r="O544" s="188"/>
    </row>
    <row r="545" spans="1:15" ht="21" customHeight="1">
      <c r="A545" s="186"/>
      <c r="B545" s="188" t="s">
        <v>1816</v>
      </c>
      <c r="C545" s="188" t="s">
        <v>1814</v>
      </c>
      <c r="D545" s="188" t="s">
        <v>1815</v>
      </c>
      <c r="E545" s="186" t="s">
        <v>1566</v>
      </c>
      <c r="F545" s="4">
        <v>3</v>
      </c>
      <c r="G545" s="194">
        <v>5140</v>
      </c>
      <c r="H545" s="211">
        <f t="shared" si="10"/>
        <v>15420</v>
      </c>
      <c r="I545" s="176" t="s">
        <v>1654</v>
      </c>
      <c r="K545" s="188"/>
      <c r="L545" s="188"/>
      <c r="M545" s="188"/>
      <c r="N545" s="188"/>
      <c r="O545" s="188"/>
    </row>
    <row r="546" spans="1:15" ht="21" customHeight="1">
      <c r="A546" s="186"/>
      <c r="B546" s="188" t="s">
        <v>1817</v>
      </c>
      <c r="C546" s="188" t="s">
        <v>1814</v>
      </c>
      <c r="D546" s="188" t="s">
        <v>1815</v>
      </c>
      <c r="E546" s="186" t="s">
        <v>1566</v>
      </c>
      <c r="F546" s="4">
        <v>35</v>
      </c>
      <c r="G546" s="194">
        <v>5670</v>
      </c>
      <c r="H546" s="211">
        <f t="shared" si="10"/>
        <v>198450</v>
      </c>
      <c r="I546" s="176" t="s">
        <v>1654</v>
      </c>
      <c r="K546" s="188"/>
      <c r="L546" s="188"/>
      <c r="M546" s="188"/>
      <c r="N546" s="188"/>
      <c r="O546" s="188"/>
    </row>
    <row r="547" spans="1:15" ht="21" customHeight="1">
      <c r="A547" s="186"/>
      <c r="B547" s="188"/>
      <c r="C547" s="188"/>
      <c r="D547" s="188"/>
      <c r="G547" s="188"/>
      <c r="H547" s="252"/>
      <c r="I547" s="253"/>
      <c r="K547" s="188"/>
      <c r="L547" s="188"/>
      <c r="M547" s="188"/>
      <c r="N547" s="188"/>
      <c r="O547" s="188"/>
    </row>
    <row r="548" spans="1:15" ht="21" customHeight="1">
      <c r="A548" s="186"/>
      <c r="B548" s="188"/>
      <c r="C548" s="188"/>
      <c r="D548" s="188"/>
      <c r="G548" s="188"/>
      <c r="H548" s="252"/>
      <c r="I548" s="253"/>
      <c r="K548" s="188"/>
      <c r="L548" s="188"/>
      <c r="M548" s="188"/>
      <c r="N548" s="188"/>
      <c r="O548" s="188"/>
    </row>
    <row r="549" spans="1:15" ht="21" customHeight="1">
      <c r="A549" s="186"/>
      <c r="B549" s="188"/>
      <c r="C549" s="188"/>
      <c r="D549" s="188"/>
      <c r="G549" s="188"/>
      <c r="K549" s="188"/>
      <c r="L549" s="188"/>
      <c r="M549" s="188"/>
      <c r="N549" s="188"/>
      <c r="O549" s="188"/>
    </row>
    <row r="550" spans="1:15" ht="21" customHeight="1">
      <c r="A550" s="186"/>
      <c r="B550" s="188"/>
      <c r="C550" s="188"/>
      <c r="D550" s="188"/>
      <c r="G550" s="188"/>
      <c r="K550" s="188"/>
      <c r="L550" s="188"/>
      <c r="M550" s="188"/>
      <c r="N550" s="188"/>
      <c r="O550" s="188"/>
    </row>
    <row r="551" spans="1:15" ht="21" customHeight="1">
      <c r="A551" s="186"/>
      <c r="B551" s="188"/>
      <c r="C551" s="188"/>
      <c r="D551" s="188"/>
      <c r="G551" s="188"/>
      <c r="H551" s="252"/>
      <c r="I551" s="253"/>
      <c r="K551" s="188"/>
      <c r="L551" s="188"/>
      <c r="M551" s="188"/>
      <c r="N551" s="188"/>
      <c r="O551" s="188"/>
    </row>
    <row r="552" spans="1:15" ht="21" customHeight="1">
      <c r="A552" s="186"/>
      <c r="B552" s="188"/>
      <c r="C552" s="188"/>
      <c r="D552" s="188"/>
      <c r="G552" s="188"/>
      <c r="H552" s="252"/>
      <c r="I552" s="253"/>
      <c r="K552" s="188"/>
      <c r="L552" s="188"/>
      <c r="M552" s="188"/>
      <c r="N552" s="188"/>
      <c r="O552" s="188"/>
    </row>
    <row r="553" spans="1:15" ht="21" customHeight="1">
      <c r="A553" s="186"/>
      <c r="B553" s="188" t="s">
        <v>254</v>
      </c>
      <c r="C553" s="188"/>
      <c r="D553" s="188"/>
      <c r="G553" s="188"/>
      <c r="H553" s="4">
        <f>SUM(H534:H552)</f>
        <v>1232140</v>
      </c>
      <c r="K553" s="188"/>
      <c r="L553" s="188"/>
      <c r="M553" s="188"/>
      <c r="N553" s="188"/>
      <c r="O553" s="188"/>
    </row>
    <row r="554" spans="1:15" ht="21" customHeight="1">
      <c r="A554" s="186"/>
      <c r="B554" s="188"/>
      <c r="C554" s="188"/>
      <c r="D554" s="188"/>
      <c r="G554" s="188"/>
      <c r="K554" s="188"/>
      <c r="L554" s="188"/>
      <c r="M554" s="188"/>
      <c r="N554" s="188"/>
      <c r="O554" s="188"/>
    </row>
    <row r="555" spans="1:15" ht="21" customHeight="1">
      <c r="A555" s="186">
        <v>6</v>
      </c>
      <c r="B555" s="188" t="s">
        <v>1818</v>
      </c>
      <c r="C555" s="188"/>
      <c r="D555" s="188"/>
      <c r="G555" s="188"/>
      <c r="H555" s="252"/>
      <c r="I555" s="253"/>
      <c r="K555" s="188"/>
      <c r="L555" s="188"/>
      <c r="M555" s="188"/>
      <c r="N555" s="188"/>
      <c r="O555" s="188"/>
    </row>
    <row r="556" spans="1:15" ht="21" customHeight="1">
      <c r="A556" s="186"/>
      <c r="B556" s="188"/>
      <c r="C556" s="188"/>
      <c r="D556" s="188"/>
      <c r="G556" s="188"/>
      <c r="H556" s="252"/>
      <c r="I556" s="253"/>
      <c r="K556" s="188"/>
      <c r="L556" s="188"/>
      <c r="M556" s="188"/>
      <c r="N556" s="188"/>
      <c r="O556" s="188"/>
    </row>
    <row r="557" spans="1:15" ht="21" customHeight="1">
      <c r="A557" s="186"/>
      <c r="B557" s="188" t="s">
        <v>1819</v>
      </c>
      <c r="C557" s="188" t="s">
        <v>1808</v>
      </c>
      <c r="D557" s="188" t="s">
        <v>1507</v>
      </c>
      <c r="E557" s="186" t="s">
        <v>1508</v>
      </c>
      <c r="F557" s="4">
        <v>733</v>
      </c>
      <c r="G557" s="194">
        <v>340</v>
      </c>
      <c r="H557" s="211">
        <f t="shared" ref="H557:H573" si="11">INT(F557*G557)</f>
        <v>249220</v>
      </c>
      <c r="I557" s="176" t="s">
        <v>1654</v>
      </c>
      <c r="K557" s="188"/>
      <c r="L557" s="188"/>
      <c r="M557" s="188"/>
      <c r="N557" s="188"/>
      <c r="O557" s="188"/>
    </row>
    <row r="558" spans="1:15" ht="21" customHeight="1">
      <c r="A558" s="186"/>
      <c r="B558" s="188" t="s">
        <v>1819</v>
      </c>
      <c r="C558" s="188" t="s">
        <v>1808</v>
      </c>
      <c r="D558" s="188" t="s">
        <v>1514</v>
      </c>
      <c r="E558" s="186" t="s">
        <v>1508</v>
      </c>
      <c r="F558" s="4">
        <v>162</v>
      </c>
      <c r="G558" s="194">
        <v>380</v>
      </c>
      <c r="H558" s="211">
        <f t="shared" si="11"/>
        <v>61560</v>
      </c>
      <c r="I558" s="176" t="s">
        <v>1654</v>
      </c>
      <c r="K558" s="188"/>
      <c r="L558" s="188"/>
      <c r="M558" s="188"/>
      <c r="N558" s="188"/>
      <c r="O558" s="188"/>
    </row>
    <row r="559" spans="1:15" ht="21" customHeight="1">
      <c r="A559" s="186"/>
      <c r="B559" s="188" t="s">
        <v>1819</v>
      </c>
      <c r="C559" s="188" t="s">
        <v>1820</v>
      </c>
      <c r="D559" s="188" t="s">
        <v>1514</v>
      </c>
      <c r="E559" s="186" t="s">
        <v>1508</v>
      </c>
      <c r="F559" s="4">
        <v>280</v>
      </c>
      <c r="G559" s="194">
        <v>470</v>
      </c>
      <c r="H559" s="211">
        <f t="shared" si="11"/>
        <v>131600</v>
      </c>
      <c r="I559" s="176" t="s">
        <v>1654</v>
      </c>
      <c r="K559" s="188"/>
      <c r="L559" s="188"/>
      <c r="M559" s="188"/>
      <c r="N559" s="188"/>
      <c r="O559" s="188"/>
    </row>
    <row r="560" spans="1:15" ht="21" customHeight="1">
      <c r="A560" s="186"/>
      <c r="B560" s="188"/>
      <c r="C560" s="188"/>
      <c r="D560" s="188"/>
      <c r="G560" s="194"/>
      <c r="H560" s="211"/>
      <c r="K560" s="188"/>
      <c r="L560" s="188"/>
      <c r="M560" s="188"/>
      <c r="N560" s="188"/>
      <c r="O560" s="188"/>
    </row>
    <row r="561" spans="1:15" ht="21" customHeight="1">
      <c r="A561" s="186"/>
      <c r="B561" s="227" t="s">
        <v>1522</v>
      </c>
      <c r="C561" s="215" t="s">
        <v>1710</v>
      </c>
      <c r="D561" s="222" t="s">
        <v>1524</v>
      </c>
      <c r="E561" s="232" t="s">
        <v>101</v>
      </c>
      <c r="F561" s="4">
        <v>162</v>
      </c>
      <c r="G561" s="194">
        <v>560</v>
      </c>
      <c r="H561" s="211">
        <f t="shared" si="11"/>
        <v>90720</v>
      </c>
      <c r="I561" s="176" t="s">
        <v>1525</v>
      </c>
      <c r="K561" s="188"/>
      <c r="L561" s="188"/>
      <c r="M561" s="188"/>
      <c r="N561" s="188"/>
      <c r="O561" s="188"/>
    </row>
    <row r="562" spans="1:15" ht="21" customHeight="1">
      <c r="A562" s="186"/>
      <c r="B562" s="227" t="s">
        <v>1522</v>
      </c>
      <c r="C562" s="215" t="s">
        <v>1821</v>
      </c>
      <c r="D562" s="222" t="s">
        <v>1524</v>
      </c>
      <c r="E562" s="232" t="s">
        <v>101</v>
      </c>
      <c r="F562" s="4">
        <v>280</v>
      </c>
      <c r="G562" s="194">
        <v>740</v>
      </c>
      <c r="H562" s="211">
        <f t="shared" si="11"/>
        <v>207200</v>
      </c>
      <c r="I562" s="176" t="s">
        <v>1525</v>
      </c>
      <c r="K562" s="188"/>
      <c r="L562" s="188"/>
      <c r="M562" s="188"/>
      <c r="N562" s="188"/>
      <c r="O562" s="188"/>
    </row>
    <row r="563" spans="1:15" ht="21" customHeight="1">
      <c r="A563" s="186"/>
      <c r="B563" s="188"/>
      <c r="C563" s="188"/>
      <c r="D563" s="188"/>
      <c r="G563" s="194"/>
      <c r="H563" s="211"/>
      <c r="K563" s="188"/>
      <c r="L563" s="188"/>
      <c r="M563" s="188"/>
      <c r="N563" s="188"/>
      <c r="O563" s="188"/>
    </row>
    <row r="564" spans="1:15" ht="21" customHeight="1">
      <c r="A564" s="186"/>
      <c r="B564" s="217" t="s">
        <v>1569</v>
      </c>
      <c r="C564" s="217" t="s">
        <v>1570</v>
      </c>
      <c r="D564" s="188"/>
      <c r="E564" s="226" t="s">
        <v>1566</v>
      </c>
      <c r="F564" s="4">
        <v>29</v>
      </c>
      <c r="G564" s="194">
        <v>1590</v>
      </c>
      <c r="H564" s="211">
        <f t="shared" si="11"/>
        <v>46110</v>
      </c>
      <c r="I564" s="176" t="s">
        <v>1543</v>
      </c>
      <c r="K564" s="188"/>
      <c r="L564" s="188"/>
      <c r="M564" s="188"/>
      <c r="N564" s="188"/>
      <c r="O564" s="188"/>
    </row>
    <row r="565" spans="1:15" ht="21" customHeight="1">
      <c r="A565" s="186"/>
      <c r="B565" s="188"/>
      <c r="C565" s="188"/>
      <c r="D565" s="188"/>
      <c r="G565" s="194"/>
      <c r="H565" s="211"/>
      <c r="K565" s="188"/>
      <c r="L565" s="188"/>
      <c r="M565" s="188"/>
      <c r="N565" s="188"/>
      <c r="O565" s="188"/>
    </row>
    <row r="566" spans="1:15" ht="21" customHeight="1">
      <c r="A566" s="186"/>
      <c r="B566" s="188" t="s">
        <v>1813</v>
      </c>
      <c r="C566" s="188" t="s">
        <v>1822</v>
      </c>
      <c r="D566" s="188"/>
      <c r="E566" s="186" t="s">
        <v>1566</v>
      </c>
      <c r="F566" s="4">
        <v>29</v>
      </c>
      <c r="G566" s="194">
        <v>1940</v>
      </c>
      <c r="H566" s="211">
        <f t="shared" si="11"/>
        <v>56260</v>
      </c>
      <c r="I566" s="176" t="s">
        <v>1823</v>
      </c>
      <c r="K566" s="188"/>
      <c r="L566" s="188"/>
      <c r="M566" s="188"/>
      <c r="N566" s="188"/>
      <c r="O566" s="188"/>
    </row>
    <row r="567" spans="1:15" ht="21" customHeight="1">
      <c r="A567" s="186"/>
      <c r="B567" s="188" t="s">
        <v>1816</v>
      </c>
      <c r="C567" s="188" t="s">
        <v>1822</v>
      </c>
      <c r="D567" s="188"/>
      <c r="E567" s="186" t="s">
        <v>1566</v>
      </c>
      <c r="F567" s="4">
        <v>3</v>
      </c>
      <c r="G567" s="194">
        <v>4450</v>
      </c>
      <c r="H567" s="211">
        <f t="shared" si="11"/>
        <v>13350</v>
      </c>
      <c r="I567" s="176" t="s">
        <v>1823</v>
      </c>
      <c r="K567" s="188"/>
      <c r="L567" s="188"/>
      <c r="M567" s="188"/>
      <c r="N567" s="188"/>
      <c r="O567" s="188"/>
    </row>
    <row r="568" spans="1:15" ht="21" customHeight="1">
      <c r="A568" s="186"/>
      <c r="B568" s="188" t="s">
        <v>1817</v>
      </c>
      <c r="C568" s="188" t="s">
        <v>1822</v>
      </c>
      <c r="D568" s="188"/>
      <c r="E568" s="186" t="s">
        <v>1566</v>
      </c>
      <c r="F568" s="4">
        <v>9</v>
      </c>
      <c r="G568" s="194">
        <v>5210</v>
      </c>
      <c r="H568" s="211">
        <f t="shared" si="11"/>
        <v>46890</v>
      </c>
      <c r="I568" s="176" t="s">
        <v>1823</v>
      </c>
      <c r="K568" s="188"/>
      <c r="L568" s="188"/>
      <c r="M568" s="188"/>
      <c r="N568" s="188"/>
      <c r="O568" s="188"/>
    </row>
    <row r="569" spans="1:15" ht="21" customHeight="1">
      <c r="A569" s="186"/>
      <c r="B569" s="188"/>
      <c r="C569" s="188"/>
      <c r="D569" s="188"/>
      <c r="G569" s="194"/>
      <c r="H569" s="211"/>
      <c r="K569" s="188"/>
      <c r="L569" s="188"/>
      <c r="M569" s="188"/>
      <c r="N569" s="188"/>
      <c r="O569" s="188"/>
    </row>
    <row r="570" spans="1:15" ht="21" customHeight="1">
      <c r="A570" s="186"/>
      <c r="B570" s="188" t="s">
        <v>1824</v>
      </c>
      <c r="C570" s="188"/>
      <c r="D570" s="188"/>
      <c r="E570" s="186" t="s">
        <v>1585</v>
      </c>
      <c r="F570" s="4">
        <v>30</v>
      </c>
      <c r="G570" s="194">
        <v>20800</v>
      </c>
      <c r="H570" s="211">
        <f t="shared" si="11"/>
        <v>624000</v>
      </c>
      <c r="I570" s="176" t="s">
        <v>1823</v>
      </c>
      <c r="K570" s="188"/>
      <c r="L570" s="188"/>
      <c r="M570" s="188"/>
      <c r="N570" s="188"/>
      <c r="O570" s="188"/>
    </row>
    <row r="571" spans="1:15" ht="21" customHeight="1">
      <c r="A571" s="186"/>
      <c r="B571" s="188" t="s">
        <v>1825</v>
      </c>
      <c r="C571" s="188"/>
      <c r="D571" s="188"/>
      <c r="E571" s="186" t="s">
        <v>1585</v>
      </c>
      <c r="F571" s="4">
        <v>10</v>
      </c>
      <c r="G571" s="194">
        <v>41000</v>
      </c>
      <c r="H571" s="211">
        <f t="shared" si="11"/>
        <v>410000</v>
      </c>
      <c r="I571" s="176" t="s">
        <v>1823</v>
      </c>
      <c r="K571" s="188"/>
      <c r="L571" s="188"/>
      <c r="M571" s="188"/>
      <c r="N571" s="188"/>
      <c r="O571" s="188"/>
    </row>
    <row r="572" spans="1:15" ht="21" customHeight="1">
      <c r="A572" s="186"/>
      <c r="B572" s="188"/>
      <c r="C572" s="188"/>
      <c r="D572" s="188"/>
      <c r="G572" s="194" t="s">
        <v>256</v>
      </c>
      <c r="H572" s="211"/>
      <c r="I572" s="176" t="s">
        <v>1823</v>
      </c>
      <c r="K572" s="188"/>
      <c r="L572" s="188"/>
      <c r="M572" s="188"/>
      <c r="N572" s="188"/>
      <c r="O572" s="188"/>
    </row>
    <row r="573" spans="1:15" ht="21" customHeight="1">
      <c r="A573" s="186"/>
      <c r="B573" s="188" t="s">
        <v>1826</v>
      </c>
      <c r="C573" s="188"/>
      <c r="D573" s="188"/>
      <c r="E573" s="186" t="s">
        <v>1827</v>
      </c>
      <c r="F573" s="4">
        <v>1</v>
      </c>
      <c r="G573" s="194">
        <v>1140000</v>
      </c>
      <c r="H573" s="211">
        <f t="shared" si="11"/>
        <v>1140000</v>
      </c>
      <c r="I573" s="176" t="s">
        <v>1823</v>
      </c>
      <c r="K573" s="188"/>
      <c r="L573" s="188"/>
      <c r="M573" s="188"/>
      <c r="N573" s="188"/>
      <c r="O573" s="188"/>
    </row>
    <row r="574" spans="1:15" ht="21" customHeight="1">
      <c r="A574" s="186"/>
      <c r="B574" s="188"/>
      <c r="C574" s="188"/>
      <c r="D574" s="188"/>
      <c r="E574" s="188"/>
      <c r="G574" s="188"/>
      <c r="H574" s="252"/>
      <c r="I574" s="253"/>
      <c r="K574" s="188"/>
      <c r="L574" s="188"/>
      <c r="M574" s="188"/>
      <c r="N574" s="188"/>
      <c r="O574" s="188"/>
    </row>
    <row r="575" spans="1:15" ht="21" customHeight="1">
      <c r="A575" s="186"/>
      <c r="B575" s="188"/>
      <c r="C575" s="188"/>
      <c r="D575" s="188"/>
      <c r="G575" s="194"/>
      <c r="H575" s="252"/>
      <c r="I575" s="253"/>
      <c r="K575" s="188"/>
      <c r="L575" s="188"/>
      <c r="M575" s="188"/>
      <c r="N575" s="188"/>
      <c r="O575" s="188"/>
    </row>
    <row r="576" spans="1:15" ht="21" customHeight="1">
      <c r="A576" s="186"/>
      <c r="B576" s="188" t="s">
        <v>1659</v>
      </c>
      <c r="C576" s="188"/>
      <c r="D576" s="188"/>
      <c r="G576" s="194"/>
      <c r="H576" s="252">
        <f>SUM(H557:H575)</f>
        <v>3076910</v>
      </c>
      <c r="I576" s="253"/>
      <c r="K576" s="188"/>
      <c r="L576" s="188"/>
      <c r="M576" s="188"/>
      <c r="N576" s="188"/>
      <c r="O576" s="188"/>
    </row>
    <row r="577" spans="1:19" ht="21" customHeight="1">
      <c r="A577" s="186"/>
      <c r="B577" s="188"/>
      <c r="C577" s="188"/>
      <c r="D577" s="188"/>
      <c r="G577" s="194"/>
      <c r="H577" s="252"/>
      <c r="I577" s="253"/>
      <c r="K577" s="188"/>
      <c r="L577" s="188"/>
      <c r="M577" s="188"/>
      <c r="N577" s="188"/>
      <c r="O577" s="188"/>
    </row>
    <row r="578" spans="1:19" ht="21" customHeight="1">
      <c r="A578" s="224" t="s">
        <v>1828</v>
      </c>
      <c r="B578" s="227" t="s">
        <v>1829</v>
      </c>
      <c r="C578" s="213"/>
      <c r="D578" s="213"/>
      <c r="E578" s="228"/>
      <c r="F578" s="211"/>
      <c r="G578" s="211"/>
      <c r="H578" s="211"/>
      <c r="J578" s="218"/>
      <c r="K578" s="210"/>
      <c r="L578" s="210"/>
      <c r="M578" s="210"/>
    </row>
    <row r="579" spans="1:19" ht="21" customHeight="1">
      <c r="A579" s="229"/>
      <c r="B579" s="230"/>
      <c r="C579" s="213"/>
      <c r="D579" s="213"/>
      <c r="E579" s="228"/>
      <c r="F579" s="211"/>
      <c r="G579" s="211"/>
      <c r="H579" s="211"/>
      <c r="J579" s="218"/>
      <c r="K579" s="210"/>
      <c r="L579" s="210"/>
      <c r="M579" s="210"/>
    </row>
    <row r="580" spans="1:19" s="4" customFormat="1" ht="21" customHeight="1">
      <c r="A580" s="176"/>
      <c r="B580" s="230" t="s">
        <v>1830</v>
      </c>
      <c r="C580" s="213" t="s">
        <v>1831</v>
      </c>
      <c r="D580" s="213" t="s">
        <v>1507</v>
      </c>
      <c r="E580" s="228" t="s">
        <v>1508</v>
      </c>
      <c r="F580" s="211">
        <v>599</v>
      </c>
      <c r="G580" s="211">
        <v>330</v>
      </c>
      <c r="H580" s="211">
        <f t="shared" ref="H580:H594" si="12">INT(F580*G580)</f>
        <v>197670</v>
      </c>
      <c r="I580" s="176" t="s">
        <v>1832</v>
      </c>
      <c r="J580" s="218"/>
      <c r="K580" s="218"/>
      <c r="L580" s="218"/>
      <c r="M580" s="218"/>
      <c r="P580" s="188"/>
      <c r="Q580" s="188"/>
      <c r="R580" s="188"/>
      <c r="S580" s="188"/>
    </row>
    <row r="581" spans="1:19" ht="21" customHeight="1">
      <c r="A581" s="176"/>
      <c r="B581" s="230" t="s">
        <v>1830</v>
      </c>
      <c r="C581" s="213" t="s">
        <v>1831</v>
      </c>
      <c r="D581" s="236" t="s">
        <v>1514</v>
      </c>
      <c r="E581" s="228" t="s">
        <v>1508</v>
      </c>
      <c r="F581" s="211">
        <v>68</v>
      </c>
      <c r="G581" s="211">
        <v>370</v>
      </c>
      <c r="H581" s="211">
        <f t="shared" si="12"/>
        <v>25160</v>
      </c>
      <c r="I581" s="176" t="s">
        <v>1832</v>
      </c>
      <c r="J581" s="218"/>
      <c r="K581" s="218"/>
      <c r="L581" s="218"/>
      <c r="M581" s="218"/>
      <c r="N581" s="188"/>
    </row>
    <row r="582" spans="1:19" ht="21" customHeight="1">
      <c r="A582" s="176"/>
      <c r="B582" s="230" t="s">
        <v>1830</v>
      </c>
      <c r="C582" s="213" t="s">
        <v>1833</v>
      </c>
      <c r="D582" s="213" t="s">
        <v>1507</v>
      </c>
      <c r="E582" s="228" t="s">
        <v>1508</v>
      </c>
      <c r="F582" s="211">
        <v>32</v>
      </c>
      <c r="G582" s="211">
        <v>660</v>
      </c>
      <c r="H582" s="211">
        <f t="shared" si="12"/>
        <v>21120</v>
      </c>
      <c r="I582" s="176" t="s">
        <v>1832</v>
      </c>
      <c r="J582" s="218"/>
      <c r="K582" s="218"/>
      <c r="L582" s="218"/>
      <c r="M582" s="218"/>
    </row>
    <row r="583" spans="1:19" s="4" customFormat="1" ht="21" customHeight="1">
      <c r="A583" s="176"/>
      <c r="B583" s="230" t="s">
        <v>1830</v>
      </c>
      <c r="C583" s="213" t="s">
        <v>1833</v>
      </c>
      <c r="D583" s="236" t="s">
        <v>1514</v>
      </c>
      <c r="E583" s="228" t="s">
        <v>1508</v>
      </c>
      <c r="F583" s="211">
        <v>8</v>
      </c>
      <c r="G583" s="211">
        <v>710</v>
      </c>
      <c r="H583" s="211">
        <f t="shared" si="12"/>
        <v>5680</v>
      </c>
      <c r="I583" s="176" t="s">
        <v>1832</v>
      </c>
      <c r="J583" s="218"/>
      <c r="K583" s="218"/>
      <c r="L583" s="218"/>
      <c r="M583" s="218"/>
      <c r="P583" s="188"/>
      <c r="Q583" s="188"/>
      <c r="R583" s="188"/>
      <c r="S583" s="188"/>
    </row>
    <row r="584" spans="1:19" ht="21" customHeight="1">
      <c r="A584" s="176"/>
      <c r="B584" s="219"/>
      <c r="C584" s="213"/>
      <c r="D584" s="236"/>
      <c r="E584" s="228"/>
      <c r="F584" s="211"/>
      <c r="G584" s="211"/>
      <c r="H584" s="211"/>
      <c r="J584" s="218"/>
      <c r="K584" s="218"/>
      <c r="L584" s="218"/>
      <c r="M584" s="218"/>
      <c r="N584" s="188"/>
    </row>
    <row r="585" spans="1:19" ht="21" customHeight="1">
      <c r="A585" s="176"/>
      <c r="B585" s="219" t="s">
        <v>1522</v>
      </c>
      <c r="C585" s="213" t="s">
        <v>1523</v>
      </c>
      <c r="D585" s="236" t="s">
        <v>1524</v>
      </c>
      <c r="E585" s="228" t="s">
        <v>101</v>
      </c>
      <c r="F585" s="211">
        <v>68</v>
      </c>
      <c r="G585" s="211">
        <v>560</v>
      </c>
      <c r="H585" s="211">
        <f t="shared" si="12"/>
        <v>38080</v>
      </c>
      <c r="I585" s="176" t="s">
        <v>1525</v>
      </c>
      <c r="J585" s="218"/>
      <c r="K585" s="218"/>
      <c r="L585" s="218"/>
      <c r="M585" s="218"/>
    </row>
    <row r="586" spans="1:19" s="4" customFormat="1" ht="21" customHeight="1">
      <c r="A586" s="229"/>
      <c r="B586" s="230" t="s">
        <v>1522</v>
      </c>
      <c r="C586" s="219" t="s">
        <v>1821</v>
      </c>
      <c r="D586" s="218" t="s">
        <v>1524</v>
      </c>
      <c r="E586" s="228" t="s">
        <v>101</v>
      </c>
      <c r="F586" s="4">
        <v>8</v>
      </c>
      <c r="G586" s="211">
        <v>740</v>
      </c>
      <c r="H586" s="211">
        <f t="shared" si="12"/>
        <v>5920</v>
      </c>
      <c r="I586" s="176" t="s">
        <v>1525</v>
      </c>
      <c r="J586" s="218"/>
      <c r="K586" s="218"/>
      <c r="L586" s="218"/>
      <c r="M586" s="218"/>
      <c r="N586" s="188"/>
      <c r="P586" s="188"/>
      <c r="Q586" s="188"/>
      <c r="R586" s="188"/>
      <c r="S586" s="188"/>
    </row>
    <row r="587" spans="1:19" s="4" customFormat="1" ht="21" customHeight="1">
      <c r="A587" s="229"/>
      <c r="B587" s="230"/>
      <c r="C587" s="219"/>
      <c r="D587" s="236"/>
      <c r="E587" s="228"/>
      <c r="G587" s="211"/>
      <c r="H587" s="211"/>
      <c r="I587" s="176"/>
      <c r="J587" s="218"/>
      <c r="K587" s="218"/>
      <c r="L587" s="218"/>
      <c r="M587" s="218"/>
      <c r="N587" s="188"/>
      <c r="P587" s="188"/>
      <c r="Q587" s="188"/>
      <c r="R587" s="188"/>
      <c r="S587" s="188"/>
    </row>
    <row r="588" spans="1:19" s="4" customFormat="1" ht="21" customHeight="1">
      <c r="A588" s="229"/>
      <c r="B588" s="230" t="s">
        <v>1564</v>
      </c>
      <c r="C588" s="213" t="s">
        <v>1565</v>
      </c>
      <c r="D588" s="213"/>
      <c r="E588" s="228" t="s">
        <v>1566</v>
      </c>
      <c r="F588" s="4">
        <v>37</v>
      </c>
      <c r="G588" s="211">
        <v>1600</v>
      </c>
      <c r="H588" s="211">
        <f t="shared" si="12"/>
        <v>59200</v>
      </c>
      <c r="I588" s="176" t="s">
        <v>1543</v>
      </c>
      <c r="J588" s="218"/>
      <c r="K588" s="218"/>
      <c r="L588" s="218"/>
      <c r="M588" s="218"/>
      <c r="N588" s="188"/>
      <c r="P588" s="188"/>
      <c r="Q588" s="188"/>
      <c r="R588" s="188"/>
      <c r="S588" s="188"/>
    </row>
    <row r="589" spans="1:19" s="4" customFormat="1" ht="21" customHeight="1">
      <c r="A589" s="176"/>
      <c r="B589" s="213"/>
      <c r="C589" s="213"/>
      <c r="D589" s="213"/>
      <c r="E589" s="228"/>
      <c r="F589" s="211"/>
      <c r="G589" s="211"/>
      <c r="H589" s="211"/>
      <c r="I589" s="176"/>
      <c r="J589" s="218"/>
      <c r="K589" s="210"/>
      <c r="L589" s="210"/>
      <c r="M589" s="210"/>
      <c r="P589" s="188"/>
      <c r="Q589" s="188"/>
      <c r="R589" s="188"/>
      <c r="S589" s="188"/>
    </row>
    <row r="590" spans="1:19" s="4" customFormat="1" ht="21" customHeight="1">
      <c r="A590" s="176"/>
      <c r="B590" s="209" t="s">
        <v>1834</v>
      </c>
      <c r="C590" s="213" t="s">
        <v>1835</v>
      </c>
      <c r="D590" s="236" t="s">
        <v>1836</v>
      </c>
      <c r="E590" s="228" t="s">
        <v>1577</v>
      </c>
      <c r="F590" s="211">
        <v>1</v>
      </c>
      <c r="G590" s="211">
        <v>373000</v>
      </c>
      <c r="H590" s="211">
        <f t="shared" si="12"/>
        <v>373000</v>
      </c>
      <c r="I590" s="176" t="s">
        <v>1578</v>
      </c>
      <c r="J590" s="218"/>
      <c r="K590" s="210"/>
      <c r="L590" s="210"/>
      <c r="M590" s="210"/>
      <c r="P590" s="188"/>
      <c r="Q590" s="188"/>
      <c r="R590" s="188"/>
      <c r="S590" s="188"/>
    </row>
    <row r="591" spans="1:19" s="4" customFormat="1" ht="21" customHeight="1">
      <c r="A591" s="176"/>
      <c r="B591" s="209"/>
      <c r="C591" s="213"/>
      <c r="D591" s="236"/>
      <c r="E591" s="228"/>
      <c r="F591" s="211"/>
      <c r="G591" s="211" t="s">
        <v>256</v>
      </c>
      <c r="H591" s="211"/>
      <c r="I591" s="176"/>
      <c r="J591" s="218"/>
      <c r="K591" s="210"/>
      <c r="L591" s="210"/>
      <c r="M591" s="210"/>
      <c r="P591" s="188"/>
      <c r="Q591" s="188"/>
      <c r="R591" s="188"/>
      <c r="S591" s="188"/>
    </row>
    <row r="592" spans="1:19" s="4" customFormat="1" ht="21" customHeight="1">
      <c r="A592" s="176"/>
      <c r="B592" s="230" t="s">
        <v>1837</v>
      </c>
      <c r="C592" s="219" t="s">
        <v>245</v>
      </c>
      <c r="D592" s="236"/>
      <c r="E592" s="228" t="s">
        <v>1585</v>
      </c>
      <c r="F592" s="211">
        <v>34</v>
      </c>
      <c r="G592" s="211">
        <v>31900</v>
      </c>
      <c r="H592" s="211">
        <f t="shared" si="12"/>
        <v>1084600</v>
      </c>
      <c r="I592" s="176" t="s">
        <v>1578</v>
      </c>
      <c r="J592" s="218"/>
      <c r="K592" s="210"/>
      <c r="L592" s="210"/>
      <c r="M592" s="210"/>
      <c r="P592" s="188"/>
      <c r="Q592" s="188"/>
      <c r="R592" s="188"/>
      <c r="S592" s="188"/>
    </row>
    <row r="593" spans="1:19" s="4" customFormat="1" ht="21" customHeight="1">
      <c r="A593" s="176"/>
      <c r="B593" s="209" t="s">
        <v>1837</v>
      </c>
      <c r="C593" s="213" t="s">
        <v>1838</v>
      </c>
      <c r="D593" s="213"/>
      <c r="E593" s="228" t="s">
        <v>1585</v>
      </c>
      <c r="F593" s="211">
        <v>1</v>
      </c>
      <c r="G593" s="211">
        <v>40400</v>
      </c>
      <c r="H593" s="211">
        <f t="shared" si="12"/>
        <v>40400</v>
      </c>
      <c r="I593" s="176" t="s">
        <v>1578</v>
      </c>
      <c r="J593" s="218"/>
      <c r="K593" s="210"/>
      <c r="L593" s="210"/>
      <c r="M593" s="210"/>
      <c r="P593" s="188"/>
      <c r="Q593" s="188"/>
      <c r="R593" s="188"/>
      <c r="S593" s="188"/>
    </row>
    <row r="594" spans="1:19" s="4" customFormat="1" ht="21" customHeight="1">
      <c r="A594" s="176"/>
      <c r="B594" s="209" t="s">
        <v>1837</v>
      </c>
      <c r="C594" s="213" t="s">
        <v>114</v>
      </c>
      <c r="D594" s="213"/>
      <c r="E594" s="228" t="s">
        <v>1585</v>
      </c>
      <c r="F594" s="211">
        <v>2</v>
      </c>
      <c r="G594" s="211">
        <v>198000</v>
      </c>
      <c r="H594" s="211">
        <f t="shared" si="12"/>
        <v>396000</v>
      </c>
      <c r="I594" s="176" t="s">
        <v>1578</v>
      </c>
      <c r="J594" s="218"/>
      <c r="K594" s="210"/>
      <c r="L594" s="210"/>
      <c r="M594" s="210"/>
      <c r="P594" s="188"/>
      <c r="Q594" s="188"/>
      <c r="R594" s="188"/>
      <c r="S594" s="188"/>
    </row>
    <row r="595" spans="1:19" s="4" customFormat="1" ht="21" customHeight="1">
      <c r="A595" s="176"/>
      <c r="B595" s="209"/>
      <c r="C595" s="213"/>
      <c r="D595" s="213"/>
      <c r="E595" s="228"/>
      <c r="F595" s="211"/>
      <c r="G595" s="211"/>
      <c r="H595" s="211"/>
      <c r="I595" s="176"/>
      <c r="J595" s="218"/>
      <c r="K595" s="210"/>
      <c r="L595" s="210"/>
      <c r="M595" s="210"/>
      <c r="P595" s="188"/>
      <c r="Q595" s="188"/>
      <c r="R595" s="188"/>
      <c r="S595" s="188"/>
    </row>
    <row r="596" spans="1:19" ht="21" customHeight="1">
      <c r="A596" s="176"/>
      <c r="B596" s="213"/>
      <c r="C596" s="213"/>
      <c r="D596" s="213"/>
      <c r="E596" s="228"/>
      <c r="F596" s="211"/>
      <c r="G596" s="211"/>
      <c r="H596" s="211"/>
      <c r="J596" s="218"/>
      <c r="K596" s="210"/>
      <c r="L596" s="210"/>
      <c r="M596" s="210"/>
    </row>
    <row r="597" spans="1:19" s="4" customFormat="1" ht="21" customHeight="1">
      <c r="A597" s="176"/>
      <c r="B597" s="209"/>
      <c r="C597" s="213"/>
      <c r="D597" s="213"/>
      <c r="E597" s="228"/>
      <c r="F597" s="211"/>
      <c r="G597" s="211"/>
      <c r="H597" s="211"/>
      <c r="I597" s="176"/>
      <c r="J597" s="218"/>
      <c r="K597" s="210"/>
      <c r="L597" s="210"/>
      <c r="M597" s="210"/>
      <c r="P597" s="188"/>
      <c r="Q597" s="188"/>
      <c r="R597" s="188"/>
      <c r="S597" s="188"/>
    </row>
    <row r="598" spans="1:19" s="4" customFormat="1" ht="21" customHeight="1">
      <c r="A598" s="176"/>
      <c r="B598" s="219"/>
      <c r="C598" s="213"/>
      <c r="D598" s="213"/>
      <c r="E598" s="228"/>
      <c r="F598" s="211"/>
      <c r="G598" s="211"/>
      <c r="H598" s="211"/>
      <c r="I598" s="176"/>
      <c r="J598" s="218"/>
      <c r="K598" s="210"/>
      <c r="L598" s="210"/>
      <c r="M598" s="210"/>
      <c r="P598" s="188"/>
      <c r="Q598" s="188"/>
      <c r="R598" s="188"/>
      <c r="S598" s="188"/>
    </row>
    <row r="599" spans="1:19" s="4" customFormat="1" ht="21" customHeight="1">
      <c r="A599" s="176"/>
      <c r="B599" s="219" t="s">
        <v>1551</v>
      </c>
      <c r="C599" s="213"/>
      <c r="D599" s="213"/>
      <c r="E599" s="228"/>
      <c r="F599" s="211"/>
      <c r="G599" s="211"/>
      <c r="H599" s="211">
        <f>SUM(H580:H598)</f>
        <v>2246830</v>
      </c>
      <c r="I599" s="176"/>
      <c r="J599" s="218"/>
      <c r="K599" s="210"/>
      <c r="L599" s="210"/>
      <c r="M599" s="210"/>
      <c r="P599" s="188"/>
      <c r="Q599" s="188"/>
      <c r="R599" s="188"/>
      <c r="S599" s="188"/>
    </row>
    <row r="600" spans="1:19" s="4" customFormat="1" ht="21" customHeight="1">
      <c r="A600" s="229"/>
      <c r="B600" s="230"/>
      <c r="C600" s="219"/>
      <c r="D600" s="218"/>
      <c r="E600" s="228"/>
      <c r="G600" s="211"/>
      <c r="H600" s="211"/>
      <c r="I600" s="176"/>
      <c r="J600" s="218"/>
      <c r="K600" s="218"/>
      <c r="L600" s="218"/>
      <c r="M600" s="218"/>
      <c r="N600" s="188"/>
      <c r="P600" s="188"/>
      <c r="Q600" s="188"/>
      <c r="R600" s="188"/>
      <c r="S600" s="188"/>
    </row>
    <row r="601" spans="1:19" ht="21" customHeight="1">
      <c r="A601" s="224" t="s">
        <v>1839</v>
      </c>
      <c r="B601" s="225" t="s">
        <v>1840</v>
      </c>
      <c r="C601" s="213"/>
      <c r="D601" s="213"/>
      <c r="E601" s="228"/>
      <c r="F601" s="211"/>
      <c r="G601" s="211"/>
      <c r="H601" s="211"/>
      <c r="J601" s="218"/>
      <c r="K601" s="210"/>
      <c r="L601" s="210"/>
      <c r="M601" s="210"/>
    </row>
    <row r="602" spans="1:19" ht="21" customHeight="1">
      <c r="A602" s="229"/>
      <c r="B602" s="230"/>
      <c r="C602" s="213"/>
      <c r="D602" s="213"/>
      <c r="E602" s="228"/>
      <c r="F602" s="211"/>
      <c r="G602" s="211"/>
      <c r="H602" s="211"/>
      <c r="J602" s="218"/>
      <c r="K602" s="210"/>
      <c r="L602" s="210"/>
      <c r="M602" s="210"/>
    </row>
    <row r="603" spans="1:19" ht="21" customHeight="1">
      <c r="A603" s="242"/>
      <c r="B603" s="219" t="s">
        <v>1841</v>
      </c>
      <c r="C603" s="217" t="s">
        <v>1842</v>
      </c>
      <c r="D603" s="213" t="s">
        <v>1507</v>
      </c>
      <c r="E603" s="228" t="s">
        <v>1508</v>
      </c>
      <c r="F603" s="211">
        <v>10</v>
      </c>
      <c r="G603" s="211">
        <v>530</v>
      </c>
      <c r="H603" s="211">
        <f t="shared" ref="H603:H619" si="13">INT(F603*G603)</f>
        <v>5300</v>
      </c>
      <c r="I603" s="176" t="s">
        <v>1832</v>
      </c>
      <c r="J603" s="218"/>
      <c r="K603" s="210"/>
      <c r="L603" s="210"/>
      <c r="M603" s="210"/>
    </row>
    <row r="604" spans="1:19" s="4" customFormat="1" ht="21" customHeight="1">
      <c r="A604" s="242"/>
      <c r="B604" s="219" t="s">
        <v>1841</v>
      </c>
      <c r="C604" s="217" t="s">
        <v>1842</v>
      </c>
      <c r="D604" s="236" t="s">
        <v>1514</v>
      </c>
      <c r="E604" s="228" t="s">
        <v>1508</v>
      </c>
      <c r="F604" s="211">
        <v>3</v>
      </c>
      <c r="G604" s="211">
        <v>570</v>
      </c>
      <c r="H604" s="211">
        <f t="shared" si="13"/>
        <v>1710</v>
      </c>
      <c r="I604" s="176" t="s">
        <v>1832</v>
      </c>
      <c r="J604" s="218"/>
      <c r="K604" s="218"/>
      <c r="L604" s="210"/>
      <c r="M604" s="210"/>
      <c r="P604" s="188"/>
      <c r="Q604" s="188"/>
      <c r="R604" s="188"/>
      <c r="S604" s="188"/>
    </row>
    <row r="605" spans="1:19" s="4" customFormat="1" ht="21" customHeight="1">
      <c r="A605" s="242"/>
      <c r="B605" s="219"/>
      <c r="C605" s="213"/>
      <c r="D605" s="236"/>
      <c r="E605" s="228"/>
      <c r="F605" s="211"/>
      <c r="G605" s="211"/>
      <c r="H605" s="211"/>
      <c r="I605" s="176"/>
      <c r="J605" s="218"/>
      <c r="K605" s="210"/>
      <c r="L605" s="210"/>
      <c r="M605" s="210"/>
      <c r="P605" s="188"/>
      <c r="Q605" s="188"/>
      <c r="R605" s="188"/>
      <c r="S605" s="188"/>
    </row>
    <row r="606" spans="1:19" ht="21" customHeight="1">
      <c r="A606" s="242"/>
      <c r="B606" s="219" t="s">
        <v>1522</v>
      </c>
      <c r="C606" s="213" t="s">
        <v>1710</v>
      </c>
      <c r="D606" s="236" t="s">
        <v>1563</v>
      </c>
      <c r="E606" s="228" t="s">
        <v>101</v>
      </c>
      <c r="F606" s="211">
        <v>3</v>
      </c>
      <c r="G606" s="211">
        <v>560</v>
      </c>
      <c r="H606" s="211">
        <f t="shared" si="13"/>
        <v>1680</v>
      </c>
      <c r="I606" s="176" t="s">
        <v>1525</v>
      </c>
      <c r="J606" s="218"/>
      <c r="K606" s="210"/>
      <c r="L606" s="210"/>
      <c r="M606" s="210"/>
    </row>
    <row r="607" spans="1:19" ht="21" customHeight="1">
      <c r="A607" s="176"/>
      <c r="B607" s="219"/>
      <c r="C607" s="188"/>
      <c r="D607" s="236"/>
      <c r="E607" s="228"/>
      <c r="F607" s="211"/>
      <c r="G607" s="211"/>
      <c r="H607" s="211"/>
      <c r="J607" s="218"/>
      <c r="K607" s="218"/>
      <c r="L607" s="218"/>
      <c r="M607" s="218"/>
      <c r="N607" s="188"/>
    </row>
    <row r="608" spans="1:19" ht="21" customHeight="1">
      <c r="A608" s="176"/>
      <c r="B608" s="219" t="s">
        <v>1569</v>
      </c>
      <c r="C608" s="188" t="s">
        <v>1572</v>
      </c>
      <c r="D608" s="236"/>
      <c r="E608" s="228" t="s">
        <v>1571</v>
      </c>
      <c r="F608" s="211">
        <v>1</v>
      </c>
      <c r="G608" s="211">
        <v>1770</v>
      </c>
      <c r="H608" s="211">
        <f t="shared" si="13"/>
        <v>1770</v>
      </c>
      <c r="I608" s="176" t="s">
        <v>1543</v>
      </c>
      <c r="J608" s="218"/>
      <c r="K608" s="218"/>
      <c r="L608" s="210"/>
      <c r="M608" s="210"/>
    </row>
    <row r="609" spans="1:19" s="4" customFormat="1" ht="21" customHeight="1">
      <c r="A609" s="176"/>
      <c r="B609" s="209"/>
      <c r="C609" s="213"/>
      <c r="D609" s="236"/>
      <c r="E609" s="228"/>
      <c r="F609" s="211"/>
      <c r="G609" s="211"/>
      <c r="H609" s="211"/>
      <c r="I609" s="176"/>
      <c r="J609" s="218"/>
      <c r="K609" s="210"/>
      <c r="L609" s="210"/>
      <c r="M609" s="210"/>
      <c r="P609" s="188"/>
      <c r="Q609" s="188"/>
      <c r="R609" s="188"/>
      <c r="S609" s="188"/>
    </row>
    <row r="610" spans="1:19" s="4" customFormat="1" ht="21" customHeight="1">
      <c r="A610" s="176"/>
      <c r="B610" s="209" t="s">
        <v>1843</v>
      </c>
      <c r="C610" s="213" t="s">
        <v>1844</v>
      </c>
      <c r="D610" s="236" t="s">
        <v>1845</v>
      </c>
      <c r="E610" s="228" t="s">
        <v>1585</v>
      </c>
      <c r="F610" s="211">
        <v>1</v>
      </c>
      <c r="G610" s="211">
        <v>925000</v>
      </c>
      <c r="H610" s="211">
        <f t="shared" si="13"/>
        <v>925000</v>
      </c>
      <c r="I610" s="176" t="s">
        <v>1823</v>
      </c>
      <c r="J610" s="218"/>
      <c r="K610" s="210"/>
      <c r="L610" s="210"/>
      <c r="M610" s="210"/>
      <c r="P610" s="188"/>
      <c r="Q610" s="188"/>
      <c r="R610" s="188"/>
      <c r="S610" s="188"/>
    </row>
    <row r="611" spans="1:19" s="4" customFormat="1" ht="21" customHeight="1">
      <c r="A611" s="242"/>
      <c r="B611" s="209"/>
      <c r="C611" s="213" t="s">
        <v>1846</v>
      </c>
      <c r="D611" s="236" t="s">
        <v>1847</v>
      </c>
      <c r="E611" s="228"/>
      <c r="F611" s="211"/>
      <c r="G611" s="211"/>
      <c r="H611" s="211"/>
      <c r="I611" s="176"/>
      <c r="J611" s="218"/>
      <c r="K611" s="218"/>
      <c r="L611" s="210"/>
      <c r="M611" s="210"/>
      <c r="P611" s="188"/>
      <c r="Q611" s="188"/>
      <c r="R611" s="188"/>
      <c r="S611" s="188"/>
    </row>
    <row r="612" spans="1:19" s="4" customFormat="1" ht="21" customHeight="1">
      <c r="A612" s="176"/>
      <c r="B612" s="209"/>
      <c r="C612" s="213" t="s">
        <v>1848</v>
      </c>
      <c r="D612" s="236" t="s">
        <v>1849</v>
      </c>
      <c r="E612" s="228"/>
      <c r="F612" s="211"/>
      <c r="G612" s="211"/>
      <c r="H612" s="211"/>
      <c r="I612" s="176"/>
      <c r="J612" s="218"/>
      <c r="K612" s="210"/>
      <c r="L612" s="210"/>
      <c r="M612" s="210"/>
      <c r="P612" s="188"/>
      <c r="Q612" s="188"/>
      <c r="R612" s="188"/>
      <c r="S612" s="188"/>
    </row>
    <row r="613" spans="1:19" s="4" customFormat="1" ht="21" customHeight="1">
      <c r="A613" s="176"/>
      <c r="B613" s="209"/>
      <c r="C613" s="213" t="s">
        <v>1850</v>
      </c>
      <c r="D613" s="236" t="s">
        <v>1851</v>
      </c>
      <c r="E613" s="228"/>
      <c r="F613" s="211"/>
      <c r="G613" s="211"/>
      <c r="H613" s="211"/>
      <c r="I613" s="176"/>
      <c r="J613" s="218"/>
      <c r="K613" s="210"/>
      <c r="L613" s="210"/>
      <c r="M613" s="210"/>
      <c r="P613" s="188"/>
      <c r="Q613" s="188"/>
      <c r="R613" s="188"/>
      <c r="S613" s="188"/>
    </row>
    <row r="614" spans="1:19" s="4" customFormat="1" ht="21" customHeight="1">
      <c r="A614" s="229"/>
      <c r="B614" s="230"/>
      <c r="C614" s="213" t="s">
        <v>1852</v>
      </c>
      <c r="D614" s="218"/>
      <c r="E614" s="228"/>
      <c r="G614" s="211"/>
      <c r="H614" s="211"/>
      <c r="I614" s="176"/>
      <c r="J614" s="218"/>
      <c r="K614" s="218"/>
      <c r="L614" s="218"/>
      <c r="M614" s="218"/>
      <c r="N614" s="188"/>
      <c r="P614" s="188"/>
      <c r="Q614" s="188"/>
      <c r="R614" s="188"/>
      <c r="S614" s="188"/>
    </row>
    <row r="615" spans="1:19" s="4" customFormat="1" ht="21" customHeight="1">
      <c r="A615" s="176"/>
      <c r="B615" s="209" t="s">
        <v>1853</v>
      </c>
      <c r="C615" s="213"/>
      <c r="D615" s="236"/>
      <c r="E615" s="228" t="s">
        <v>1566</v>
      </c>
      <c r="F615" s="211">
        <v>1</v>
      </c>
      <c r="G615" s="211">
        <v>35300</v>
      </c>
      <c r="H615" s="211">
        <f t="shared" si="13"/>
        <v>35300</v>
      </c>
      <c r="I615" s="176" t="s">
        <v>1823</v>
      </c>
      <c r="J615" s="218"/>
      <c r="K615" s="210"/>
      <c r="L615" s="210"/>
      <c r="M615" s="210"/>
      <c r="P615" s="188"/>
      <c r="Q615" s="188"/>
      <c r="R615" s="188"/>
      <c r="S615" s="188"/>
    </row>
    <row r="616" spans="1:19" s="4" customFormat="1" ht="21" customHeight="1">
      <c r="A616" s="229"/>
      <c r="B616" s="209" t="s">
        <v>1854</v>
      </c>
      <c r="C616" s="219" t="s">
        <v>1855</v>
      </c>
      <c r="D616" s="218"/>
      <c r="E616" s="228" t="s">
        <v>1566</v>
      </c>
      <c r="F616" s="4">
        <v>2</v>
      </c>
      <c r="G616" s="211">
        <v>32500</v>
      </c>
      <c r="H616" s="211">
        <f t="shared" si="13"/>
        <v>65000</v>
      </c>
      <c r="I616" s="176" t="s">
        <v>1823</v>
      </c>
      <c r="J616" s="218"/>
      <c r="K616" s="218"/>
      <c r="L616" s="218"/>
      <c r="M616" s="218"/>
      <c r="N616" s="188"/>
      <c r="P616" s="188"/>
      <c r="Q616" s="188"/>
      <c r="R616" s="188"/>
      <c r="S616" s="188"/>
    </row>
    <row r="617" spans="1:19" s="4" customFormat="1" ht="21" customHeight="1">
      <c r="A617" s="176"/>
      <c r="B617" s="209" t="s">
        <v>1856</v>
      </c>
      <c r="C617" s="213"/>
      <c r="D617" s="236"/>
      <c r="E617" s="228" t="s">
        <v>1857</v>
      </c>
      <c r="F617" s="211">
        <v>2</v>
      </c>
      <c r="G617" s="211">
        <v>14300</v>
      </c>
      <c r="H617" s="211">
        <f t="shared" si="13"/>
        <v>28600</v>
      </c>
      <c r="I617" s="176" t="s">
        <v>1858</v>
      </c>
      <c r="J617" s="218"/>
      <c r="K617" s="210"/>
      <c r="L617" s="210"/>
      <c r="M617" s="210"/>
      <c r="P617" s="188"/>
      <c r="Q617" s="188"/>
      <c r="R617" s="188"/>
      <c r="S617" s="188"/>
    </row>
    <row r="618" spans="1:19" s="4" customFormat="1" ht="21" customHeight="1">
      <c r="A618" s="176"/>
      <c r="B618" s="209" t="s">
        <v>1859</v>
      </c>
      <c r="C618" s="213"/>
      <c r="D618" s="236"/>
      <c r="E618" s="228" t="s">
        <v>1857</v>
      </c>
      <c r="F618" s="211">
        <v>1</v>
      </c>
      <c r="G618" s="211">
        <v>3640</v>
      </c>
      <c r="H618" s="211">
        <f t="shared" si="13"/>
        <v>3640</v>
      </c>
      <c r="I618" s="176" t="s">
        <v>1858</v>
      </c>
      <c r="J618" s="218"/>
      <c r="K618" s="210"/>
      <c r="L618" s="210"/>
      <c r="M618" s="210"/>
      <c r="P618" s="188"/>
      <c r="Q618" s="188"/>
      <c r="R618" s="188"/>
      <c r="S618" s="188"/>
    </row>
    <row r="619" spans="1:19" ht="21" customHeight="1">
      <c r="A619" s="176"/>
      <c r="B619" s="209" t="s">
        <v>1860</v>
      </c>
      <c r="C619" s="188"/>
      <c r="D619" s="188"/>
      <c r="E619" s="228" t="s">
        <v>1857</v>
      </c>
      <c r="F619" s="211">
        <v>1</v>
      </c>
      <c r="G619" s="211">
        <v>19900</v>
      </c>
      <c r="H619" s="211">
        <f t="shared" si="13"/>
        <v>19900</v>
      </c>
      <c r="I619" s="176" t="s">
        <v>1858</v>
      </c>
      <c r="J619" s="218"/>
      <c r="K619" s="218"/>
      <c r="L619" s="218"/>
      <c r="M619" s="218"/>
      <c r="N619" s="188"/>
    </row>
    <row r="620" spans="1:19" s="4" customFormat="1" ht="21" customHeight="1">
      <c r="A620" s="176"/>
      <c r="B620" s="209"/>
      <c r="C620" s="213"/>
      <c r="D620" s="236"/>
      <c r="E620" s="228"/>
      <c r="F620" s="211"/>
      <c r="G620" s="211"/>
      <c r="H620" s="211"/>
      <c r="I620" s="176"/>
      <c r="J620" s="218"/>
      <c r="K620" s="210"/>
      <c r="L620" s="210"/>
      <c r="M620" s="210"/>
      <c r="P620" s="188"/>
      <c r="Q620" s="188"/>
      <c r="R620" s="188"/>
      <c r="S620" s="188"/>
    </row>
    <row r="621" spans="1:19" s="4" customFormat="1" ht="21" customHeight="1">
      <c r="A621" s="176"/>
      <c r="B621" s="219"/>
      <c r="C621" s="219"/>
      <c r="D621" s="236"/>
      <c r="E621" s="228"/>
      <c r="F621" s="211"/>
      <c r="G621" s="211"/>
      <c r="H621" s="211"/>
      <c r="I621" s="176"/>
      <c r="J621" s="218"/>
      <c r="K621" s="210"/>
      <c r="L621" s="210"/>
      <c r="M621" s="210"/>
      <c r="P621" s="188"/>
      <c r="Q621" s="188"/>
      <c r="R621" s="188"/>
      <c r="S621" s="188"/>
    </row>
    <row r="622" spans="1:19" s="4" customFormat="1" ht="21" customHeight="1">
      <c r="A622" s="229"/>
      <c r="B622" s="230" t="s">
        <v>1659</v>
      </c>
      <c r="C622" s="219"/>
      <c r="D622" s="236"/>
      <c r="E622" s="228"/>
      <c r="G622" s="211"/>
      <c r="H622" s="211">
        <f>SUM(H603:H621)</f>
        <v>1087900</v>
      </c>
      <c r="I622" s="176"/>
      <c r="J622" s="218"/>
      <c r="K622" s="218"/>
      <c r="L622" s="218"/>
      <c r="M622" s="218"/>
      <c r="N622" s="188"/>
      <c r="P622" s="188"/>
      <c r="Q622" s="188"/>
      <c r="R622" s="188"/>
      <c r="S622" s="188"/>
    </row>
    <row r="623" spans="1:19" s="4" customFormat="1" ht="21" customHeight="1">
      <c r="A623" s="229"/>
      <c r="B623" s="230"/>
      <c r="C623" s="219"/>
      <c r="D623" s="236"/>
      <c r="E623" s="228"/>
      <c r="G623" s="211"/>
      <c r="H623" s="211"/>
      <c r="I623" s="176"/>
      <c r="J623" s="218"/>
      <c r="K623" s="218"/>
      <c r="L623" s="218"/>
      <c r="M623" s="218"/>
      <c r="N623" s="188"/>
      <c r="P623" s="188"/>
      <c r="Q623" s="188"/>
      <c r="R623" s="188"/>
      <c r="S623" s="188"/>
    </row>
    <row r="624" spans="1:19" ht="21" customHeight="1">
      <c r="A624" s="224" t="s">
        <v>1861</v>
      </c>
      <c r="B624" s="230" t="s">
        <v>1862</v>
      </c>
      <c r="C624" s="213"/>
      <c r="D624" s="213"/>
      <c r="E624" s="228"/>
      <c r="F624" s="211"/>
      <c r="G624" s="211"/>
      <c r="H624" s="211"/>
      <c r="J624" s="218"/>
      <c r="K624" s="210"/>
      <c r="L624" s="210"/>
      <c r="M624" s="210"/>
    </row>
    <row r="625" spans="1:19" ht="21" customHeight="1">
      <c r="A625" s="229"/>
      <c r="B625" s="230"/>
      <c r="D625" s="213"/>
      <c r="E625" s="228"/>
      <c r="F625" s="211"/>
      <c r="G625" s="211"/>
      <c r="H625" s="211"/>
      <c r="J625" s="218"/>
      <c r="K625" s="210"/>
      <c r="L625" s="210"/>
      <c r="M625" s="210"/>
    </row>
    <row r="626" spans="1:19" ht="21" customHeight="1">
      <c r="A626" s="242"/>
      <c r="B626" s="230" t="s">
        <v>1830</v>
      </c>
      <c r="C626" s="213" t="s">
        <v>1863</v>
      </c>
      <c r="D626" s="213" t="s">
        <v>1507</v>
      </c>
      <c r="E626" s="228" t="s">
        <v>1508</v>
      </c>
      <c r="F626" s="211">
        <v>106</v>
      </c>
      <c r="G626" s="211">
        <v>380</v>
      </c>
      <c r="H626" s="211">
        <f t="shared" ref="H626:H678" si="14">INT(F626*G626)</f>
        <v>40280</v>
      </c>
      <c r="I626" s="176" t="s">
        <v>1832</v>
      </c>
      <c r="J626" s="218"/>
      <c r="K626" s="210"/>
      <c r="L626" s="210"/>
      <c r="M626" s="210"/>
    </row>
    <row r="627" spans="1:19" s="4" customFormat="1" ht="21" customHeight="1">
      <c r="A627" s="242"/>
      <c r="B627" s="230" t="s">
        <v>1830</v>
      </c>
      <c r="C627" s="213" t="s">
        <v>1863</v>
      </c>
      <c r="D627" s="236" t="s">
        <v>1514</v>
      </c>
      <c r="E627" s="228" t="s">
        <v>1508</v>
      </c>
      <c r="F627" s="211">
        <v>16</v>
      </c>
      <c r="G627" s="211">
        <v>420</v>
      </c>
      <c r="H627" s="211">
        <f t="shared" si="14"/>
        <v>6720</v>
      </c>
      <c r="I627" s="176" t="s">
        <v>1832</v>
      </c>
      <c r="J627" s="218"/>
      <c r="K627" s="218"/>
      <c r="L627" s="210"/>
      <c r="M627" s="210"/>
      <c r="P627" s="188"/>
      <c r="Q627" s="188"/>
      <c r="R627" s="188"/>
      <c r="S627" s="188"/>
    </row>
    <row r="628" spans="1:19" s="4" customFormat="1" ht="21" customHeight="1">
      <c r="A628" s="242"/>
      <c r="B628" s="230" t="s">
        <v>1830</v>
      </c>
      <c r="C628" s="213" t="s">
        <v>1863</v>
      </c>
      <c r="D628" s="236" t="s">
        <v>1507</v>
      </c>
      <c r="E628" s="228" t="s">
        <v>1508</v>
      </c>
      <c r="F628" s="211">
        <v>1142</v>
      </c>
      <c r="G628" s="211">
        <v>380</v>
      </c>
      <c r="H628" s="211">
        <f t="shared" si="14"/>
        <v>433960</v>
      </c>
      <c r="I628" s="176" t="s">
        <v>1832</v>
      </c>
      <c r="J628" s="218"/>
      <c r="K628" s="210"/>
      <c r="L628" s="210"/>
      <c r="M628" s="210"/>
      <c r="P628" s="188"/>
      <c r="Q628" s="188"/>
      <c r="R628" s="188"/>
      <c r="S628" s="188"/>
    </row>
    <row r="629" spans="1:19" ht="21" customHeight="1">
      <c r="A629" s="242"/>
      <c r="B629" s="230" t="s">
        <v>1830</v>
      </c>
      <c r="C629" s="213" t="s">
        <v>1864</v>
      </c>
      <c r="D629" s="236" t="s">
        <v>1514</v>
      </c>
      <c r="E629" s="228" t="s">
        <v>1508</v>
      </c>
      <c r="F629" s="211">
        <v>108</v>
      </c>
      <c r="G629" s="211">
        <v>500</v>
      </c>
      <c r="H629" s="211">
        <f t="shared" si="14"/>
        <v>54000</v>
      </c>
      <c r="I629" s="176" t="s">
        <v>1832</v>
      </c>
      <c r="J629" s="218"/>
      <c r="K629" s="210"/>
      <c r="L629" s="210"/>
      <c r="M629" s="210"/>
    </row>
    <row r="630" spans="1:19" ht="21" customHeight="1">
      <c r="A630" s="176"/>
      <c r="B630" s="230" t="s">
        <v>1830</v>
      </c>
      <c r="C630" s="188" t="s">
        <v>1865</v>
      </c>
      <c r="D630" s="236" t="s">
        <v>1514</v>
      </c>
      <c r="E630" s="228" t="s">
        <v>1508</v>
      </c>
      <c r="F630" s="211">
        <v>4</v>
      </c>
      <c r="G630" s="211">
        <v>660</v>
      </c>
      <c r="H630" s="211">
        <f t="shared" si="14"/>
        <v>2640</v>
      </c>
      <c r="I630" s="176" t="s">
        <v>1832</v>
      </c>
      <c r="J630" s="218"/>
      <c r="K630" s="218"/>
      <c r="L630" s="218"/>
      <c r="M630" s="218"/>
      <c r="N630" s="188"/>
    </row>
    <row r="631" spans="1:19" ht="21" customHeight="1">
      <c r="A631" s="176"/>
      <c r="B631" s="230" t="s">
        <v>1830</v>
      </c>
      <c r="C631" s="188" t="s">
        <v>1866</v>
      </c>
      <c r="D631" s="236" t="s">
        <v>1514</v>
      </c>
      <c r="E631" s="228" t="s">
        <v>1508</v>
      </c>
      <c r="F631" s="211">
        <v>4</v>
      </c>
      <c r="G631" s="211">
        <v>960</v>
      </c>
      <c r="H631" s="211">
        <f t="shared" si="14"/>
        <v>3840</v>
      </c>
      <c r="I631" s="176" t="s">
        <v>1832</v>
      </c>
      <c r="J631" s="218"/>
      <c r="K631" s="218"/>
      <c r="L631" s="210"/>
      <c r="M631" s="210"/>
    </row>
    <row r="632" spans="1:19" s="4" customFormat="1" ht="21" customHeight="1">
      <c r="A632" s="176"/>
      <c r="B632" s="230" t="s">
        <v>1830</v>
      </c>
      <c r="C632" s="213" t="s">
        <v>1867</v>
      </c>
      <c r="D632" s="236" t="s">
        <v>1507</v>
      </c>
      <c r="E632" s="228" t="s">
        <v>1508</v>
      </c>
      <c r="F632" s="211">
        <v>53</v>
      </c>
      <c r="G632" s="211">
        <v>1810</v>
      </c>
      <c r="H632" s="211">
        <f t="shared" si="14"/>
        <v>95930</v>
      </c>
      <c r="I632" s="176" t="s">
        <v>1832</v>
      </c>
      <c r="J632" s="218"/>
      <c r="K632" s="210"/>
      <c r="L632" s="210"/>
      <c r="M632" s="210"/>
      <c r="P632" s="188"/>
      <c r="Q632" s="188"/>
      <c r="R632" s="188"/>
      <c r="S632" s="188"/>
    </row>
    <row r="633" spans="1:19" s="4" customFormat="1" ht="21" customHeight="1">
      <c r="A633" s="176"/>
      <c r="B633" s="230" t="s">
        <v>1830</v>
      </c>
      <c r="C633" s="213" t="s">
        <v>1867</v>
      </c>
      <c r="D633" s="236" t="s">
        <v>1514</v>
      </c>
      <c r="E633" s="228" t="s">
        <v>1508</v>
      </c>
      <c r="F633" s="211">
        <v>11</v>
      </c>
      <c r="G633" s="211">
        <v>1890</v>
      </c>
      <c r="H633" s="211">
        <f t="shared" si="14"/>
        <v>20790</v>
      </c>
      <c r="I633" s="176" t="s">
        <v>1832</v>
      </c>
      <c r="J633" s="218"/>
      <c r="K633" s="210"/>
      <c r="L633" s="210"/>
      <c r="M633" s="210"/>
      <c r="P633" s="188"/>
      <c r="Q633" s="188"/>
      <c r="R633" s="188"/>
      <c r="S633" s="188"/>
    </row>
    <row r="634" spans="1:19" s="4" customFormat="1" ht="21" customHeight="1">
      <c r="A634" s="242"/>
      <c r="B634" s="230" t="s">
        <v>1830</v>
      </c>
      <c r="C634" s="213" t="s">
        <v>1868</v>
      </c>
      <c r="D634" s="236" t="s">
        <v>1507</v>
      </c>
      <c r="E634" s="228" t="s">
        <v>1508</v>
      </c>
      <c r="F634" s="211">
        <v>22</v>
      </c>
      <c r="G634" s="211">
        <v>2450</v>
      </c>
      <c r="H634" s="211">
        <f t="shared" si="14"/>
        <v>53900</v>
      </c>
      <c r="I634" s="176" t="s">
        <v>1832</v>
      </c>
      <c r="J634" s="218"/>
      <c r="K634" s="218"/>
      <c r="L634" s="210"/>
      <c r="M634" s="210"/>
      <c r="P634" s="188"/>
      <c r="Q634" s="188"/>
      <c r="R634" s="188"/>
      <c r="S634" s="188"/>
    </row>
    <row r="635" spans="1:19" s="4" customFormat="1" ht="21" customHeight="1">
      <c r="A635" s="176"/>
      <c r="B635" s="230" t="s">
        <v>1830</v>
      </c>
      <c r="C635" s="213" t="s">
        <v>1868</v>
      </c>
      <c r="D635" s="236" t="s">
        <v>1514</v>
      </c>
      <c r="E635" s="228" t="s">
        <v>1508</v>
      </c>
      <c r="F635" s="211">
        <v>4</v>
      </c>
      <c r="G635" s="211">
        <v>2540</v>
      </c>
      <c r="H635" s="211">
        <f t="shared" si="14"/>
        <v>10160</v>
      </c>
      <c r="I635" s="176" t="s">
        <v>1832</v>
      </c>
      <c r="J635" s="218"/>
      <c r="K635" s="210"/>
      <c r="L635" s="210"/>
      <c r="M635" s="210"/>
      <c r="P635" s="188"/>
      <c r="Q635" s="188"/>
      <c r="R635" s="188"/>
      <c r="S635" s="188"/>
    </row>
    <row r="636" spans="1:19" s="4" customFormat="1" ht="21" customHeight="1">
      <c r="A636" s="229"/>
      <c r="B636" s="230"/>
      <c r="C636" s="219"/>
      <c r="D636" s="236"/>
      <c r="E636" s="228"/>
      <c r="G636" s="211"/>
      <c r="H636" s="211"/>
      <c r="I636" s="176" t="s">
        <v>1832</v>
      </c>
      <c r="J636" s="218"/>
      <c r="K636" s="218"/>
      <c r="L636" s="218"/>
      <c r="M636" s="218"/>
      <c r="N636" s="188"/>
      <c r="P636" s="188"/>
      <c r="Q636" s="188"/>
      <c r="R636" s="188"/>
      <c r="S636" s="188"/>
    </row>
    <row r="637" spans="1:19" s="4" customFormat="1" ht="21" customHeight="1">
      <c r="A637" s="176"/>
      <c r="B637" s="219" t="s">
        <v>1869</v>
      </c>
      <c r="C637" s="213" t="s">
        <v>1865</v>
      </c>
      <c r="D637" s="236" t="s">
        <v>1507</v>
      </c>
      <c r="E637" s="228" t="s">
        <v>1508</v>
      </c>
      <c r="F637" s="211">
        <v>30</v>
      </c>
      <c r="G637" s="211">
        <v>1090</v>
      </c>
      <c r="H637" s="211">
        <f t="shared" si="14"/>
        <v>32700</v>
      </c>
      <c r="I637" s="176" t="s">
        <v>1832</v>
      </c>
      <c r="J637" s="218"/>
      <c r="K637" s="210"/>
      <c r="L637" s="210"/>
      <c r="M637" s="210"/>
      <c r="P637" s="188"/>
      <c r="Q637" s="188"/>
      <c r="R637" s="188"/>
      <c r="S637" s="188"/>
    </row>
    <row r="638" spans="1:19" s="4" customFormat="1" ht="21" customHeight="1">
      <c r="A638" s="229"/>
      <c r="B638" s="219" t="s">
        <v>1869</v>
      </c>
      <c r="C638" s="213" t="s">
        <v>1865</v>
      </c>
      <c r="D638" s="236" t="s">
        <v>1514</v>
      </c>
      <c r="E638" s="228" t="s">
        <v>1508</v>
      </c>
      <c r="F638" s="4">
        <v>7</v>
      </c>
      <c r="G638" s="211">
        <v>1160</v>
      </c>
      <c r="H638" s="211">
        <f t="shared" si="14"/>
        <v>8120</v>
      </c>
      <c r="I638" s="176" t="s">
        <v>1832</v>
      </c>
      <c r="J638" s="218"/>
      <c r="K638" s="218"/>
      <c r="L638" s="218"/>
      <c r="M638" s="218"/>
      <c r="N638" s="188"/>
      <c r="P638" s="188"/>
      <c r="Q638" s="188"/>
      <c r="R638" s="188"/>
      <c r="S638" s="188"/>
    </row>
    <row r="639" spans="1:19" s="4" customFormat="1" ht="21" customHeight="1">
      <c r="A639" s="176"/>
      <c r="B639" s="219" t="s">
        <v>1869</v>
      </c>
      <c r="C639" s="213" t="s">
        <v>1866</v>
      </c>
      <c r="D639" s="236" t="s">
        <v>1507</v>
      </c>
      <c r="E639" s="228" t="s">
        <v>1508</v>
      </c>
      <c r="F639" s="211">
        <v>22</v>
      </c>
      <c r="G639" s="211">
        <v>1340</v>
      </c>
      <c r="H639" s="211">
        <f t="shared" si="14"/>
        <v>29480</v>
      </c>
      <c r="I639" s="176" t="s">
        <v>1832</v>
      </c>
      <c r="J639" s="218"/>
      <c r="K639" s="210"/>
      <c r="L639" s="210"/>
      <c r="M639" s="210"/>
      <c r="P639" s="188"/>
      <c r="Q639" s="188"/>
      <c r="R639" s="188"/>
      <c r="S639" s="188"/>
    </row>
    <row r="640" spans="1:19" s="4" customFormat="1" ht="21" customHeight="1">
      <c r="A640" s="176"/>
      <c r="B640" s="219" t="s">
        <v>1869</v>
      </c>
      <c r="C640" s="213" t="s">
        <v>1866</v>
      </c>
      <c r="D640" s="236" t="s">
        <v>1514</v>
      </c>
      <c r="E640" s="228" t="s">
        <v>1508</v>
      </c>
      <c r="F640" s="211">
        <v>4</v>
      </c>
      <c r="G640" s="211">
        <v>1410</v>
      </c>
      <c r="H640" s="211">
        <f t="shared" si="14"/>
        <v>5640</v>
      </c>
      <c r="I640" s="176" t="s">
        <v>1832</v>
      </c>
      <c r="J640" s="218"/>
      <c r="K640" s="210"/>
      <c r="L640" s="210"/>
      <c r="M640" s="210"/>
      <c r="P640" s="188"/>
      <c r="Q640" s="188"/>
      <c r="R640" s="188"/>
      <c r="S640" s="188"/>
    </row>
    <row r="641" spans="1:19" s="4" customFormat="1" ht="21" customHeight="1">
      <c r="A641" s="229"/>
      <c r="B641" s="230"/>
      <c r="C641" s="219"/>
      <c r="D641" s="218"/>
      <c r="E641" s="228"/>
      <c r="G641" s="211"/>
      <c r="H641" s="211"/>
      <c r="I641" s="176" t="s">
        <v>1832</v>
      </c>
      <c r="J641" s="218"/>
      <c r="K641" s="218"/>
      <c r="L641" s="218"/>
      <c r="M641" s="218"/>
      <c r="N641" s="188"/>
      <c r="P641" s="188"/>
      <c r="Q641" s="188"/>
      <c r="R641" s="188"/>
      <c r="S641" s="188"/>
    </row>
    <row r="642" spans="1:19" ht="21" customHeight="1">
      <c r="A642" s="176"/>
      <c r="B642" s="209" t="s">
        <v>1870</v>
      </c>
      <c r="C642" s="188" t="s">
        <v>1871</v>
      </c>
      <c r="D642" s="236" t="s">
        <v>1507</v>
      </c>
      <c r="E642" s="228" t="s">
        <v>1508</v>
      </c>
      <c r="F642" s="211">
        <v>32</v>
      </c>
      <c r="G642" s="211">
        <v>680</v>
      </c>
      <c r="H642" s="211">
        <f t="shared" si="14"/>
        <v>21760</v>
      </c>
      <c r="I642" s="176" t="s">
        <v>1832</v>
      </c>
      <c r="J642" s="218"/>
      <c r="K642" s="218"/>
      <c r="L642" s="218"/>
      <c r="M642" s="218"/>
      <c r="N642" s="188"/>
    </row>
    <row r="643" spans="1:19" s="4" customFormat="1" ht="21" customHeight="1">
      <c r="A643" s="176"/>
      <c r="B643" s="209" t="s">
        <v>1870</v>
      </c>
      <c r="C643" s="188" t="s">
        <v>1871</v>
      </c>
      <c r="D643" s="236" t="s">
        <v>1514</v>
      </c>
      <c r="E643" s="228" t="s">
        <v>1508</v>
      </c>
      <c r="F643" s="211">
        <v>3</v>
      </c>
      <c r="G643" s="211">
        <v>730</v>
      </c>
      <c r="H643" s="211">
        <f t="shared" si="14"/>
        <v>2190</v>
      </c>
      <c r="I643" s="176" t="s">
        <v>1832</v>
      </c>
      <c r="J643" s="218"/>
      <c r="K643" s="210"/>
      <c r="L643" s="210"/>
      <c r="M643" s="210"/>
      <c r="P643" s="188"/>
      <c r="Q643" s="188"/>
      <c r="R643" s="188"/>
      <c r="S643" s="188"/>
    </row>
    <row r="644" spans="1:19" s="4" customFormat="1" ht="21" customHeight="1">
      <c r="A644" s="229"/>
      <c r="B644" s="230"/>
      <c r="C644" s="219"/>
      <c r="D644" s="218"/>
      <c r="E644" s="228"/>
      <c r="G644" s="211"/>
      <c r="H644" s="211"/>
      <c r="I644" s="176" t="s">
        <v>1832</v>
      </c>
      <c r="J644" s="218"/>
      <c r="K644" s="218"/>
      <c r="L644" s="218"/>
      <c r="M644" s="218"/>
      <c r="N644" s="188"/>
      <c r="P644" s="188"/>
      <c r="Q644" s="188"/>
      <c r="R644" s="188"/>
      <c r="S644" s="188"/>
    </row>
    <row r="645" spans="1:19" s="4" customFormat="1" ht="21" customHeight="1">
      <c r="A645" s="176"/>
      <c r="B645" s="209" t="s">
        <v>1872</v>
      </c>
      <c r="C645" s="213" t="s">
        <v>1873</v>
      </c>
      <c r="D645" s="236" t="s">
        <v>1507</v>
      </c>
      <c r="E645" s="228" t="s">
        <v>1508</v>
      </c>
      <c r="F645" s="211">
        <v>87</v>
      </c>
      <c r="G645" s="211">
        <v>790</v>
      </c>
      <c r="H645" s="211">
        <f t="shared" si="14"/>
        <v>68730</v>
      </c>
      <c r="I645" s="176" t="s">
        <v>1832</v>
      </c>
      <c r="J645" s="218"/>
      <c r="K645" s="210"/>
      <c r="L645" s="210"/>
      <c r="M645" s="210"/>
      <c r="P645" s="188"/>
      <c r="Q645" s="188"/>
      <c r="R645" s="188"/>
      <c r="S645" s="188"/>
    </row>
    <row r="646" spans="1:19" s="4" customFormat="1" ht="21" customHeight="1">
      <c r="A646" s="176"/>
      <c r="B646" s="209" t="s">
        <v>1872</v>
      </c>
      <c r="C646" s="213" t="s">
        <v>1873</v>
      </c>
      <c r="D646" s="236" t="s">
        <v>1514</v>
      </c>
      <c r="E646" s="228" t="s">
        <v>1508</v>
      </c>
      <c r="F646" s="211">
        <v>8</v>
      </c>
      <c r="G646" s="211">
        <v>840</v>
      </c>
      <c r="H646" s="211">
        <f t="shared" si="14"/>
        <v>6720</v>
      </c>
      <c r="I646" s="176" t="s">
        <v>1832</v>
      </c>
      <c r="J646" s="218"/>
      <c r="K646" s="210"/>
      <c r="L646" s="210"/>
      <c r="M646" s="210"/>
      <c r="P646" s="188"/>
      <c r="Q646" s="188"/>
      <c r="R646" s="188"/>
      <c r="S646" s="188"/>
    </row>
    <row r="647" spans="1:19" s="4" customFormat="1" ht="21" customHeight="1">
      <c r="A647" s="229"/>
      <c r="B647" s="219" t="s">
        <v>1522</v>
      </c>
      <c r="C647" s="213" t="s">
        <v>1710</v>
      </c>
      <c r="D647" s="236" t="s">
        <v>1563</v>
      </c>
      <c r="E647" s="228" t="s">
        <v>1508</v>
      </c>
      <c r="F647" s="4">
        <v>152</v>
      </c>
      <c r="G647" s="211">
        <v>560</v>
      </c>
      <c r="H647" s="211">
        <f t="shared" si="14"/>
        <v>85120</v>
      </c>
      <c r="I647" s="176" t="s">
        <v>1525</v>
      </c>
      <c r="J647" s="218"/>
      <c r="K647" s="218"/>
      <c r="L647" s="218"/>
      <c r="M647" s="218"/>
      <c r="N647" s="188"/>
      <c r="P647" s="188"/>
      <c r="Q647" s="188"/>
      <c r="R647" s="188"/>
      <c r="S647" s="188"/>
    </row>
    <row r="648" spans="1:19" s="4" customFormat="1" ht="21" customHeight="1">
      <c r="A648" s="229"/>
      <c r="B648" s="219" t="s">
        <v>1522</v>
      </c>
      <c r="C648" s="213" t="s">
        <v>1821</v>
      </c>
      <c r="D648" s="236" t="s">
        <v>1563</v>
      </c>
      <c r="E648" s="228" t="s">
        <v>1508</v>
      </c>
      <c r="F648" s="4">
        <v>12</v>
      </c>
      <c r="G648" s="211">
        <v>740</v>
      </c>
      <c r="H648" s="211">
        <f t="shared" si="14"/>
        <v>8880</v>
      </c>
      <c r="I648" s="176" t="s">
        <v>1525</v>
      </c>
      <c r="J648" s="218"/>
      <c r="K648" s="218"/>
      <c r="L648" s="218"/>
      <c r="M648" s="218"/>
      <c r="N648" s="188"/>
      <c r="P648" s="188"/>
      <c r="Q648" s="188"/>
      <c r="R648" s="188"/>
      <c r="S648" s="188"/>
    </row>
    <row r="649" spans="1:19" ht="21" customHeight="1">
      <c r="A649" s="224"/>
      <c r="B649" s="219" t="s">
        <v>1522</v>
      </c>
      <c r="C649" s="213" t="s">
        <v>1562</v>
      </c>
      <c r="D649" s="236" t="s">
        <v>1563</v>
      </c>
      <c r="E649" s="228" t="s">
        <v>1508</v>
      </c>
      <c r="F649" s="211">
        <v>4</v>
      </c>
      <c r="G649" s="211">
        <v>910</v>
      </c>
      <c r="H649" s="211">
        <f t="shared" si="14"/>
        <v>3640</v>
      </c>
      <c r="I649" s="176" t="s">
        <v>1525</v>
      </c>
      <c r="J649" s="218"/>
      <c r="K649" s="210"/>
      <c r="L649" s="210"/>
      <c r="M649" s="210"/>
    </row>
    <row r="650" spans="1:19" ht="21" customHeight="1">
      <c r="A650" s="229"/>
      <c r="B650" s="230"/>
      <c r="C650" s="213"/>
      <c r="D650" s="213"/>
      <c r="E650" s="228"/>
      <c r="F650" s="211"/>
      <c r="G650" s="211"/>
      <c r="H650" s="211"/>
      <c r="J650" s="218"/>
      <c r="K650" s="210"/>
      <c r="L650" s="210"/>
      <c r="M650" s="210"/>
    </row>
    <row r="651" spans="1:19" ht="21" customHeight="1">
      <c r="A651" s="176"/>
      <c r="B651" s="230" t="s">
        <v>1564</v>
      </c>
      <c r="C651" s="213" t="s">
        <v>1565</v>
      </c>
      <c r="D651" s="213"/>
      <c r="E651" s="228" t="s">
        <v>1566</v>
      </c>
      <c r="F651" s="211">
        <v>12</v>
      </c>
      <c r="G651" s="211">
        <v>1600</v>
      </c>
      <c r="H651" s="211">
        <f t="shared" si="14"/>
        <v>19200</v>
      </c>
      <c r="I651" s="176" t="s">
        <v>1543</v>
      </c>
      <c r="J651" s="218"/>
      <c r="K651" s="218"/>
      <c r="L651" s="218"/>
      <c r="M651" s="218"/>
      <c r="N651" s="188"/>
    </row>
    <row r="652" spans="1:19" s="4" customFormat="1" ht="21" customHeight="1">
      <c r="A652" s="229"/>
      <c r="B652" s="230" t="s">
        <v>1564</v>
      </c>
      <c r="C652" s="213" t="s">
        <v>1874</v>
      </c>
      <c r="D652" s="213"/>
      <c r="E652" s="228" t="s">
        <v>1566</v>
      </c>
      <c r="F652" s="4">
        <v>31</v>
      </c>
      <c r="G652" s="211">
        <v>3110</v>
      </c>
      <c r="H652" s="211">
        <f t="shared" si="14"/>
        <v>96410</v>
      </c>
      <c r="I652" s="176" t="s">
        <v>1568</v>
      </c>
      <c r="J652" s="218"/>
      <c r="K652" s="218"/>
      <c r="L652" s="218"/>
      <c r="M652" s="218"/>
      <c r="N652" s="188"/>
      <c r="P652" s="188"/>
      <c r="Q652" s="188"/>
      <c r="R652" s="188"/>
      <c r="S652" s="188"/>
    </row>
    <row r="653" spans="1:19" ht="21" customHeight="1">
      <c r="A653" s="242"/>
      <c r="B653" s="219" t="s">
        <v>1569</v>
      </c>
      <c r="C653" s="217" t="s">
        <v>1570</v>
      </c>
      <c r="D653" s="213"/>
      <c r="E653" s="228" t="s">
        <v>1571</v>
      </c>
      <c r="F653" s="211">
        <v>41</v>
      </c>
      <c r="G653" s="211">
        <v>1590</v>
      </c>
      <c r="H653" s="211">
        <f t="shared" si="14"/>
        <v>65190</v>
      </c>
      <c r="I653" s="176" t="s">
        <v>1543</v>
      </c>
      <c r="J653" s="218"/>
      <c r="K653" s="210"/>
      <c r="L653" s="210"/>
      <c r="M653" s="210"/>
    </row>
    <row r="654" spans="1:19" ht="21" customHeight="1">
      <c r="A654" s="176"/>
      <c r="B654" s="219"/>
      <c r="C654" s="188"/>
      <c r="D654" s="236"/>
      <c r="E654" s="228"/>
      <c r="F654" s="211"/>
      <c r="G654" s="211"/>
      <c r="H654" s="211"/>
      <c r="J654" s="218"/>
      <c r="K654" s="218"/>
      <c r="L654" s="210"/>
      <c r="M654" s="210"/>
    </row>
    <row r="655" spans="1:19" s="4" customFormat="1" ht="21" customHeight="1">
      <c r="A655" s="242"/>
      <c r="B655" s="219" t="s">
        <v>1875</v>
      </c>
      <c r="C655" s="213" t="s">
        <v>1876</v>
      </c>
      <c r="D655" s="213" t="s">
        <v>1877</v>
      </c>
      <c r="E655" s="228" t="s">
        <v>1585</v>
      </c>
      <c r="F655" s="211">
        <v>1</v>
      </c>
      <c r="G655" s="211">
        <v>1170000</v>
      </c>
      <c r="H655" s="211">
        <f t="shared" si="14"/>
        <v>1170000</v>
      </c>
      <c r="I655" s="176" t="s">
        <v>1823</v>
      </c>
      <c r="J655" s="218"/>
      <c r="K655" s="210"/>
      <c r="L655" s="210"/>
      <c r="M655" s="210"/>
      <c r="P655" s="188"/>
      <c r="Q655" s="188"/>
      <c r="R655" s="188"/>
      <c r="S655" s="188"/>
    </row>
    <row r="656" spans="1:19" s="4" customFormat="1" ht="21" customHeight="1">
      <c r="A656" s="176"/>
      <c r="B656" s="219"/>
      <c r="C656" s="213" t="s">
        <v>1878</v>
      </c>
      <c r="D656" s="236" t="s">
        <v>1879</v>
      </c>
      <c r="E656" s="228"/>
      <c r="F656" s="211"/>
      <c r="G656" s="211"/>
      <c r="H656" s="211"/>
      <c r="I656" s="176"/>
      <c r="J656" s="218"/>
      <c r="K656" s="210"/>
      <c r="L656" s="210"/>
      <c r="M656" s="210"/>
      <c r="P656" s="188"/>
      <c r="Q656" s="188"/>
      <c r="R656" s="188"/>
      <c r="S656" s="188"/>
    </row>
    <row r="657" spans="1:19" s="4" customFormat="1" ht="21" customHeight="1">
      <c r="A657" s="176"/>
      <c r="B657" s="209"/>
      <c r="C657" s="213" t="s">
        <v>1880</v>
      </c>
      <c r="D657" s="236" t="s">
        <v>1881</v>
      </c>
      <c r="E657" s="228"/>
      <c r="F657" s="211"/>
      <c r="G657" s="211"/>
      <c r="H657" s="211"/>
      <c r="I657" s="176"/>
      <c r="J657" s="218"/>
      <c r="K657" s="210"/>
      <c r="L657" s="210"/>
      <c r="M657" s="210"/>
      <c r="P657" s="188"/>
      <c r="Q657" s="188"/>
      <c r="R657" s="188"/>
      <c r="S657" s="188"/>
    </row>
    <row r="658" spans="1:19" s="4" customFormat="1" ht="21" customHeight="1">
      <c r="A658" s="176"/>
      <c r="B658" s="209"/>
      <c r="C658" s="213" t="s">
        <v>1882</v>
      </c>
      <c r="D658" s="236" t="s">
        <v>1883</v>
      </c>
      <c r="E658" s="228"/>
      <c r="F658" s="211"/>
      <c r="G658" s="211"/>
      <c r="H658" s="211"/>
      <c r="I658" s="176"/>
      <c r="J658" s="218"/>
      <c r="K658" s="210"/>
      <c r="L658" s="210"/>
      <c r="M658" s="210"/>
      <c r="P658" s="188"/>
      <c r="Q658" s="188"/>
      <c r="R658" s="188"/>
      <c r="S658" s="188"/>
    </row>
    <row r="659" spans="1:19" s="4" customFormat="1" ht="21" customHeight="1">
      <c r="A659" s="176"/>
      <c r="B659" s="219"/>
      <c r="C659" s="213"/>
      <c r="D659" s="236"/>
      <c r="E659" s="228"/>
      <c r="F659" s="211"/>
      <c r="G659" s="211"/>
      <c r="H659" s="211"/>
      <c r="I659" s="176"/>
      <c r="J659" s="218"/>
      <c r="K659" s="210"/>
      <c r="L659" s="210"/>
      <c r="M659" s="210"/>
      <c r="P659" s="188"/>
      <c r="Q659" s="188"/>
      <c r="R659" s="188"/>
      <c r="S659" s="188"/>
    </row>
    <row r="660" spans="1:19" ht="21" customHeight="1">
      <c r="A660" s="242"/>
      <c r="B660" s="219" t="s">
        <v>1884</v>
      </c>
      <c r="C660" s="213" t="s">
        <v>1885</v>
      </c>
      <c r="D660" s="236"/>
      <c r="E660" s="228" t="s">
        <v>1566</v>
      </c>
      <c r="F660" s="211">
        <v>1</v>
      </c>
      <c r="G660" s="211">
        <v>69400</v>
      </c>
      <c r="H660" s="211">
        <f t="shared" si="14"/>
        <v>69400</v>
      </c>
      <c r="I660" s="176" t="s">
        <v>1823</v>
      </c>
      <c r="J660" s="218"/>
      <c r="K660" s="210"/>
      <c r="L660" s="210"/>
      <c r="M660" s="210"/>
    </row>
    <row r="661" spans="1:19" s="4" customFormat="1" ht="21" customHeight="1">
      <c r="A661" s="242"/>
      <c r="B661" s="219" t="s">
        <v>1886</v>
      </c>
      <c r="C661" s="213"/>
      <c r="D661" s="213"/>
      <c r="E661" s="228" t="s">
        <v>1566</v>
      </c>
      <c r="F661" s="211">
        <v>8</v>
      </c>
      <c r="G661" s="211">
        <v>7250</v>
      </c>
      <c r="H661" s="211">
        <f>INT(F661*G661)</f>
        <v>58000</v>
      </c>
      <c r="I661" s="176" t="s">
        <v>1823</v>
      </c>
      <c r="J661" s="218"/>
      <c r="K661" s="218"/>
      <c r="L661" s="210"/>
      <c r="M661" s="210"/>
      <c r="P661" s="188"/>
      <c r="Q661" s="188"/>
      <c r="R661" s="188"/>
      <c r="S661" s="188"/>
    </row>
    <row r="662" spans="1:19" ht="21" customHeight="1">
      <c r="A662" s="176"/>
      <c r="B662" s="219" t="s">
        <v>1887</v>
      </c>
      <c r="C662" s="188"/>
      <c r="D662" s="236"/>
      <c r="E662" s="228" t="s">
        <v>1566</v>
      </c>
      <c r="F662" s="211">
        <v>39</v>
      </c>
      <c r="G662" s="211">
        <v>10200</v>
      </c>
      <c r="H662" s="211">
        <f>INT(F662*G662)</f>
        <v>397800</v>
      </c>
      <c r="I662" s="176" t="s">
        <v>1823</v>
      </c>
      <c r="J662" s="218"/>
      <c r="K662" s="218"/>
      <c r="L662" s="210"/>
      <c r="M662" s="210"/>
    </row>
    <row r="663" spans="1:19" s="4" customFormat="1" ht="21" customHeight="1">
      <c r="A663" s="176"/>
      <c r="B663" s="219" t="s">
        <v>1887</v>
      </c>
      <c r="C663" s="213" t="s">
        <v>1888</v>
      </c>
      <c r="D663" s="236"/>
      <c r="E663" s="228" t="s">
        <v>1566</v>
      </c>
      <c r="F663" s="211">
        <v>46</v>
      </c>
      <c r="G663" s="211">
        <v>11500</v>
      </c>
      <c r="H663" s="211">
        <f>INT(F663*G663)</f>
        <v>529000</v>
      </c>
      <c r="I663" s="176" t="s">
        <v>1823</v>
      </c>
      <c r="J663" s="218"/>
      <c r="K663" s="210"/>
      <c r="L663" s="210"/>
      <c r="M663" s="210"/>
      <c r="P663" s="188"/>
      <c r="Q663" s="188"/>
      <c r="R663" s="188"/>
      <c r="S663" s="188"/>
    </row>
    <row r="664" spans="1:19" s="4" customFormat="1" ht="21" customHeight="1">
      <c r="A664" s="176"/>
      <c r="B664" s="209" t="s">
        <v>1889</v>
      </c>
      <c r="C664" s="213" t="s">
        <v>1890</v>
      </c>
      <c r="D664" s="236"/>
      <c r="E664" s="228" t="s">
        <v>1585</v>
      </c>
      <c r="F664" s="211">
        <v>2</v>
      </c>
      <c r="G664" s="211">
        <v>23900</v>
      </c>
      <c r="H664" s="211">
        <f>INT(F664*G664)</f>
        <v>47800</v>
      </c>
      <c r="I664" s="176" t="s">
        <v>1823</v>
      </c>
      <c r="J664" s="218"/>
      <c r="K664" s="210"/>
      <c r="L664" s="210"/>
      <c r="M664" s="210"/>
      <c r="P664" s="188"/>
      <c r="Q664" s="188"/>
      <c r="R664" s="188"/>
      <c r="S664" s="188"/>
    </row>
    <row r="665" spans="1:19" s="4" customFormat="1" ht="21" customHeight="1">
      <c r="A665" s="176"/>
      <c r="B665" s="219" t="s">
        <v>1891</v>
      </c>
      <c r="C665" s="213"/>
      <c r="D665" s="236"/>
      <c r="E665" s="228" t="s">
        <v>1566</v>
      </c>
      <c r="F665" s="211">
        <v>41</v>
      </c>
      <c r="G665" s="211">
        <v>3770</v>
      </c>
      <c r="H665" s="211">
        <f>INT(F665*G665)</f>
        <v>154570</v>
      </c>
      <c r="I665" s="176" t="s">
        <v>1823</v>
      </c>
      <c r="J665" s="218"/>
      <c r="K665" s="210"/>
      <c r="L665" s="210"/>
      <c r="M665" s="210"/>
      <c r="P665" s="188"/>
      <c r="Q665" s="188"/>
      <c r="R665" s="188"/>
      <c r="S665" s="188"/>
    </row>
    <row r="666" spans="1:19" ht="21" customHeight="1">
      <c r="A666" s="176"/>
      <c r="B666" s="219" t="s">
        <v>1892</v>
      </c>
      <c r="C666" s="213"/>
      <c r="D666" s="236"/>
      <c r="E666" s="228" t="s">
        <v>1566</v>
      </c>
      <c r="F666" s="211">
        <v>1</v>
      </c>
      <c r="G666" s="211">
        <v>81700</v>
      </c>
      <c r="H666" s="211">
        <f t="shared" si="14"/>
        <v>81700</v>
      </c>
      <c r="I666" s="176" t="s">
        <v>1823</v>
      </c>
      <c r="J666" s="218"/>
      <c r="K666" s="218"/>
      <c r="L666" s="218"/>
      <c r="M666" s="218"/>
      <c r="N666" s="188"/>
    </row>
    <row r="667" spans="1:19" s="4" customFormat="1" ht="21" customHeight="1">
      <c r="A667" s="176"/>
      <c r="B667" s="209" t="s">
        <v>1893</v>
      </c>
      <c r="C667" s="213"/>
      <c r="D667" s="236"/>
      <c r="E667" s="228" t="s">
        <v>1566</v>
      </c>
      <c r="F667" s="211">
        <v>2</v>
      </c>
      <c r="G667" s="211">
        <v>24400</v>
      </c>
      <c r="H667" s="211">
        <f t="shared" si="14"/>
        <v>48800</v>
      </c>
      <c r="I667" s="176" t="s">
        <v>1823</v>
      </c>
      <c r="J667" s="218"/>
      <c r="K667" s="210"/>
      <c r="L667" s="210"/>
      <c r="M667" s="210"/>
      <c r="P667" s="188"/>
      <c r="Q667" s="188"/>
      <c r="R667" s="188"/>
      <c r="S667" s="188"/>
    </row>
    <row r="668" spans="1:19" s="4" customFormat="1" ht="21" customHeight="1">
      <c r="A668" s="176"/>
      <c r="B668" s="209" t="s">
        <v>1894</v>
      </c>
      <c r="C668" s="213" t="s">
        <v>1895</v>
      </c>
      <c r="D668" s="236" t="s">
        <v>1879</v>
      </c>
      <c r="E668" s="228" t="s">
        <v>1566</v>
      </c>
      <c r="F668" s="211">
        <v>1</v>
      </c>
      <c r="G668" s="211">
        <v>25600</v>
      </c>
      <c r="H668" s="211">
        <f t="shared" si="14"/>
        <v>25600</v>
      </c>
      <c r="I668" s="176" t="s">
        <v>1823</v>
      </c>
      <c r="J668" s="218"/>
      <c r="K668" s="210"/>
      <c r="L668" s="210"/>
      <c r="M668" s="210"/>
      <c r="P668" s="188"/>
      <c r="Q668" s="188"/>
      <c r="R668" s="188"/>
      <c r="S668" s="188"/>
    </row>
    <row r="669" spans="1:19" s="4" customFormat="1" ht="21" customHeight="1">
      <c r="A669" s="176"/>
      <c r="B669" s="209"/>
      <c r="C669" s="213" t="s">
        <v>1896</v>
      </c>
      <c r="D669" s="236"/>
      <c r="E669" s="228"/>
      <c r="F669" s="211"/>
      <c r="G669" s="211"/>
      <c r="H669" s="211"/>
      <c r="I669" s="176"/>
      <c r="J669" s="218"/>
      <c r="K669" s="210"/>
      <c r="L669" s="210"/>
      <c r="M669" s="210"/>
      <c r="P669" s="188"/>
      <c r="Q669" s="188"/>
      <c r="R669" s="188"/>
      <c r="S669" s="188"/>
    </row>
    <row r="670" spans="1:19" s="4" customFormat="1" ht="21" customHeight="1">
      <c r="A670" s="229"/>
      <c r="B670" s="230" t="s">
        <v>1897</v>
      </c>
      <c r="C670" s="219" t="s">
        <v>1898</v>
      </c>
      <c r="D670" s="236"/>
      <c r="E670" s="228" t="s">
        <v>1857</v>
      </c>
      <c r="F670" s="4">
        <v>2</v>
      </c>
      <c r="G670" s="211">
        <v>29400</v>
      </c>
      <c r="H670" s="211">
        <f t="shared" si="14"/>
        <v>58800</v>
      </c>
      <c r="I670" s="176" t="s">
        <v>1899</v>
      </c>
      <c r="J670" s="218"/>
      <c r="K670" s="218"/>
      <c r="L670" s="218"/>
      <c r="M670" s="218"/>
      <c r="N670" s="188"/>
      <c r="P670" s="188"/>
      <c r="Q670" s="188"/>
      <c r="R670" s="188"/>
      <c r="S670" s="188"/>
    </row>
    <row r="671" spans="1:19" s="4" customFormat="1" ht="21" customHeight="1">
      <c r="A671" s="229"/>
      <c r="B671" s="230"/>
      <c r="C671" s="219"/>
      <c r="D671" s="236"/>
      <c r="E671" s="228"/>
      <c r="G671" s="211"/>
      <c r="H671" s="211"/>
      <c r="I671" s="176"/>
      <c r="J671" s="218"/>
      <c r="K671" s="218"/>
      <c r="L671" s="218"/>
      <c r="M671" s="218"/>
      <c r="N671" s="188"/>
      <c r="P671" s="188"/>
      <c r="Q671" s="188"/>
      <c r="R671" s="188"/>
      <c r="S671" s="188"/>
    </row>
    <row r="672" spans="1:19" ht="21" customHeight="1">
      <c r="A672" s="224"/>
      <c r="B672" s="230" t="s">
        <v>1900</v>
      </c>
      <c r="C672" s="219" t="s">
        <v>1901</v>
      </c>
      <c r="D672" s="213"/>
      <c r="E672" s="228" t="s">
        <v>1577</v>
      </c>
      <c r="F672" s="211">
        <v>1</v>
      </c>
      <c r="G672" s="211">
        <v>274000</v>
      </c>
      <c r="H672" s="211">
        <f t="shared" si="14"/>
        <v>274000</v>
      </c>
      <c r="I672" s="176" t="s">
        <v>1568</v>
      </c>
      <c r="J672" s="218"/>
      <c r="K672" s="210"/>
      <c r="L672" s="210"/>
      <c r="M672" s="210"/>
    </row>
    <row r="673" spans="1:19" s="4" customFormat="1" ht="21" customHeight="1">
      <c r="A673" s="176"/>
      <c r="B673" s="230" t="s">
        <v>1900</v>
      </c>
      <c r="C673" s="219" t="s">
        <v>1902</v>
      </c>
      <c r="D673" s="236"/>
      <c r="E673" s="228" t="s">
        <v>1577</v>
      </c>
      <c r="F673" s="211">
        <v>1</v>
      </c>
      <c r="G673" s="211">
        <v>187000</v>
      </c>
      <c r="H673" s="211">
        <f t="shared" si="14"/>
        <v>187000</v>
      </c>
      <c r="I673" s="176" t="s">
        <v>1568</v>
      </c>
      <c r="J673" s="218"/>
      <c r="K673" s="210"/>
      <c r="L673" s="210"/>
      <c r="M673" s="210"/>
      <c r="P673" s="188"/>
      <c r="Q673" s="188"/>
      <c r="R673" s="188"/>
      <c r="S673" s="188"/>
    </row>
    <row r="674" spans="1:19" ht="21" customHeight="1">
      <c r="A674" s="229"/>
      <c r="B674" s="230" t="s">
        <v>1900</v>
      </c>
      <c r="C674" s="213" t="s">
        <v>1903</v>
      </c>
      <c r="D674" s="213"/>
      <c r="E674" s="228" t="s">
        <v>1577</v>
      </c>
      <c r="F674" s="211">
        <v>1</v>
      </c>
      <c r="G674" s="211">
        <v>233000</v>
      </c>
      <c r="H674" s="211">
        <f t="shared" si="14"/>
        <v>233000</v>
      </c>
      <c r="I674" s="176" t="s">
        <v>1568</v>
      </c>
      <c r="J674" s="218"/>
      <c r="K674" s="210"/>
      <c r="L674" s="210"/>
      <c r="M674" s="210"/>
    </row>
    <row r="675" spans="1:19" s="4" customFormat="1" ht="21" customHeight="1">
      <c r="A675" s="176"/>
      <c r="B675" s="230" t="s">
        <v>1900</v>
      </c>
      <c r="C675" s="213" t="s">
        <v>1904</v>
      </c>
      <c r="D675" s="236"/>
      <c r="E675" s="228" t="s">
        <v>1577</v>
      </c>
      <c r="F675" s="211">
        <v>1</v>
      </c>
      <c r="G675" s="211">
        <v>167000</v>
      </c>
      <c r="H675" s="211">
        <f t="shared" si="14"/>
        <v>167000</v>
      </c>
      <c r="I675" s="176" t="s">
        <v>1568</v>
      </c>
      <c r="J675" s="218"/>
      <c r="K675" s="210"/>
      <c r="L675" s="210"/>
      <c r="M675" s="210"/>
      <c r="P675" s="188"/>
      <c r="Q675" s="188"/>
      <c r="R675" s="188"/>
      <c r="S675" s="188"/>
    </row>
    <row r="676" spans="1:19" ht="21" customHeight="1">
      <c r="A676" s="242"/>
      <c r="B676" s="230" t="s">
        <v>1900</v>
      </c>
      <c r="C676" s="217" t="s">
        <v>1905</v>
      </c>
      <c r="D676" s="213"/>
      <c r="E676" s="228" t="s">
        <v>1577</v>
      </c>
      <c r="F676" s="211">
        <v>1</v>
      </c>
      <c r="G676" s="211">
        <v>224000</v>
      </c>
      <c r="H676" s="211">
        <f t="shared" si="14"/>
        <v>224000</v>
      </c>
      <c r="I676" s="176" t="s">
        <v>1568</v>
      </c>
      <c r="J676" s="218"/>
      <c r="K676" s="210"/>
      <c r="L676" s="210"/>
      <c r="M676" s="210"/>
    </row>
    <row r="677" spans="1:19" s="4" customFormat="1" ht="21" customHeight="1">
      <c r="A677" s="242"/>
      <c r="B677" s="230" t="s">
        <v>1900</v>
      </c>
      <c r="C677" s="217" t="s">
        <v>1906</v>
      </c>
      <c r="D677" s="236"/>
      <c r="E677" s="228" t="s">
        <v>1577</v>
      </c>
      <c r="F677" s="211">
        <v>1</v>
      </c>
      <c r="G677" s="211">
        <v>164000</v>
      </c>
      <c r="H677" s="211">
        <f t="shared" si="14"/>
        <v>164000</v>
      </c>
      <c r="I677" s="176" t="s">
        <v>1568</v>
      </c>
      <c r="J677" s="218"/>
      <c r="K677" s="218"/>
      <c r="L677" s="210"/>
      <c r="M677" s="210"/>
      <c r="P677" s="188"/>
      <c r="Q677" s="188"/>
      <c r="R677" s="188"/>
      <c r="S677" s="188"/>
    </row>
    <row r="678" spans="1:19" s="4" customFormat="1" ht="21" customHeight="1">
      <c r="A678" s="242"/>
      <c r="B678" s="230" t="s">
        <v>1900</v>
      </c>
      <c r="C678" s="213" t="s">
        <v>1907</v>
      </c>
      <c r="D678" s="236"/>
      <c r="E678" s="228" t="s">
        <v>1577</v>
      </c>
      <c r="F678" s="211">
        <v>1</v>
      </c>
      <c r="G678" s="211">
        <v>45000</v>
      </c>
      <c r="H678" s="211">
        <f t="shared" si="14"/>
        <v>45000</v>
      </c>
      <c r="I678" s="176" t="s">
        <v>1568</v>
      </c>
      <c r="J678" s="218"/>
      <c r="K678" s="210"/>
      <c r="L678" s="210"/>
      <c r="M678" s="210"/>
      <c r="P678" s="188"/>
      <c r="Q678" s="188"/>
      <c r="R678" s="188"/>
      <c r="S678" s="188"/>
    </row>
    <row r="679" spans="1:19" ht="21" customHeight="1">
      <c r="A679" s="242"/>
      <c r="B679" s="209"/>
      <c r="C679" s="213"/>
      <c r="D679" s="236"/>
      <c r="E679" s="228"/>
      <c r="F679" s="211"/>
      <c r="G679" s="211"/>
      <c r="H679" s="211"/>
      <c r="J679" s="218"/>
      <c r="K679" s="210"/>
      <c r="L679" s="210"/>
      <c r="M679" s="210"/>
    </row>
    <row r="680" spans="1:19" s="4" customFormat="1" ht="21" customHeight="1">
      <c r="A680" s="229"/>
      <c r="B680" s="230"/>
      <c r="C680" s="219"/>
      <c r="D680" s="236"/>
      <c r="E680" s="228"/>
      <c r="G680" s="211"/>
      <c r="H680" s="211"/>
      <c r="I680" s="176"/>
      <c r="J680" s="218"/>
      <c r="K680" s="218"/>
      <c r="L680" s="218"/>
      <c r="M680" s="218"/>
      <c r="N680" s="188"/>
      <c r="P680" s="188"/>
      <c r="Q680" s="188"/>
      <c r="R680" s="188"/>
      <c r="S680" s="188"/>
    </row>
    <row r="681" spans="1:19" s="4" customFormat="1" ht="21" customHeight="1">
      <c r="A681" s="242"/>
      <c r="B681" s="209"/>
      <c r="C681" s="213"/>
      <c r="D681" s="236"/>
      <c r="E681" s="228"/>
      <c r="F681" s="211"/>
      <c r="G681" s="211"/>
      <c r="H681" s="211"/>
      <c r="I681" s="176"/>
      <c r="J681" s="218"/>
      <c r="K681" s="218"/>
      <c r="L681" s="210"/>
      <c r="M681" s="210"/>
      <c r="P681" s="188"/>
      <c r="Q681" s="188"/>
      <c r="R681" s="188"/>
      <c r="S681" s="188"/>
    </row>
    <row r="682" spans="1:19" s="4" customFormat="1" ht="21" customHeight="1">
      <c r="A682" s="229"/>
      <c r="B682" s="230"/>
      <c r="C682" s="219"/>
      <c r="D682" s="218"/>
      <c r="E682" s="228"/>
      <c r="G682" s="211"/>
      <c r="H682" s="211"/>
      <c r="I682" s="176"/>
      <c r="J682" s="218"/>
      <c r="K682" s="218"/>
      <c r="L682" s="218"/>
      <c r="M682" s="218"/>
      <c r="N682" s="188"/>
      <c r="P682" s="188"/>
      <c r="Q682" s="188"/>
      <c r="R682" s="188"/>
      <c r="S682" s="188"/>
    </row>
    <row r="683" spans="1:19" ht="21" customHeight="1">
      <c r="A683" s="176"/>
      <c r="C683" s="188"/>
      <c r="D683" s="188"/>
      <c r="E683" s="228"/>
      <c r="F683" s="211"/>
      <c r="G683" s="211"/>
      <c r="H683" s="211"/>
      <c r="J683" s="218"/>
      <c r="K683" s="218"/>
      <c r="L683" s="218"/>
      <c r="M683" s="218"/>
      <c r="N683" s="188"/>
    </row>
    <row r="684" spans="1:19" s="4" customFormat="1" ht="21" customHeight="1">
      <c r="A684" s="242"/>
      <c r="B684" s="219"/>
      <c r="C684" s="217"/>
      <c r="D684" s="236"/>
      <c r="E684" s="228"/>
      <c r="F684" s="211"/>
      <c r="G684" s="211"/>
      <c r="H684" s="211"/>
      <c r="I684" s="176"/>
      <c r="J684" s="218"/>
      <c r="K684" s="218"/>
      <c r="L684" s="210"/>
      <c r="M684" s="210"/>
      <c r="P684" s="188"/>
      <c r="Q684" s="188"/>
      <c r="R684" s="188"/>
      <c r="S684" s="188"/>
    </row>
    <row r="685" spans="1:19" s="4" customFormat="1" ht="21" customHeight="1">
      <c r="A685" s="176"/>
      <c r="B685" s="219"/>
      <c r="C685" s="213"/>
      <c r="D685" s="236"/>
      <c r="E685" s="228"/>
      <c r="F685" s="211"/>
      <c r="G685" s="211"/>
      <c r="H685" s="211"/>
      <c r="I685" s="176"/>
      <c r="J685" s="218"/>
      <c r="K685" s="210"/>
      <c r="L685" s="210"/>
      <c r="M685" s="210"/>
      <c r="P685" s="188"/>
      <c r="Q685" s="188"/>
      <c r="R685" s="188"/>
      <c r="S685" s="188"/>
    </row>
    <row r="686" spans="1:19" s="4" customFormat="1" ht="21" customHeight="1">
      <c r="A686" s="176"/>
      <c r="B686" s="209"/>
      <c r="C686" s="213"/>
      <c r="D686" s="236"/>
      <c r="E686" s="228"/>
      <c r="F686" s="211"/>
      <c r="G686" s="211"/>
      <c r="H686" s="211"/>
      <c r="I686" s="176"/>
      <c r="J686" s="218"/>
      <c r="K686" s="210"/>
      <c r="L686" s="210"/>
      <c r="M686" s="210"/>
      <c r="P686" s="188"/>
      <c r="Q686" s="188"/>
      <c r="R686" s="188"/>
      <c r="S686" s="188"/>
    </row>
    <row r="687" spans="1:19" s="4" customFormat="1" ht="21" customHeight="1">
      <c r="A687" s="176"/>
      <c r="B687" s="209"/>
      <c r="C687" s="213"/>
      <c r="D687" s="236"/>
      <c r="E687" s="228"/>
      <c r="F687" s="211"/>
      <c r="G687" s="211"/>
      <c r="H687" s="211"/>
      <c r="I687" s="176"/>
      <c r="J687" s="218"/>
      <c r="K687" s="210"/>
      <c r="L687" s="210"/>
      <c r="M687" s="210"/>
      <c r="P687" s="188"/>
      <c r="Q687" s="188"/>
      <c r="R687" s="188"/>
      <c r="S687" s="188"/>
    </row>
    <row r="688" spans="1:19" s="4" customFormat="1" ht="21" customHeight="1">
      <c r="A688" s="176"/>
      <c r="B688" s="219"/>
      <c r="C688" s="213"/>
      <c r="D688" s="236"/>
      <c r="E688" s="228"/>
      <c r="F688" s="211"/>
      <c r="G688" s="211"/>
      <c r="H688" s="211"/>
      <c r="I688" s="176"/>
      <c r="J688" s="218"/>
      <c r="K688" s="210"/>
      <c r="L688" s="210"/>
      <c r="M688" s="210"/>
      <c r="P688" s="188"/>
      <c r="Q688" s="188"/>
      <c r="R688" s="188"/>
      <c r="S688" s="188"/>
    </row>
    <row r="689" spans="1:19" s="4" customFormat="1" ht="21" customHeight="1">
      <c r="A689" s="229"/>
      <c r="B689" s="230"/>
      <c r="C689" s="219"/>
      <c r="D689" s="236"/>
      <c r="E689" s="228"/>
      <c r="G689" s="211"/>
      <c r="H689" s="211"/>
      <c r="I689" s="176"/>
      <c r="J689" s="218"/>
      <c r="K689" s="218"/>
      <c r="L689" s="218"/>
      <c r="M689" s="218"/>
      <c r="N689" s="188"/>
      <c r="P689" s="188"/>
      <c r="Q689" s="188"/>
      <c r="R689" s="188"/>
      <c r="S689" s="188"/>
    </row>
    <row r="690" spans="1:19" s="4" customFormat="1" ht="21" customHeight="1">
      <c r="A690" s="176"/>
      <c r="B690" s="209"/>
      <c r="C690" s="213"/>
      <c r="D690" s="236"/>
      <c r="E690" s="228"/>
      <c r="F690" s="211"/>
      <c r="G690" s="211"/>
      <c r="H690" s="211"/>
      <c r="I690" s="176"/>
      <c r="J690" s="218"/>
      <c r="K690" s="210"/>
      <c r="L690" s="210"/>
      <c r="M690" s="210"/>
      <c r="P690" s="188"/>
      <c r="Q690" s="188"/>
      <c r="R690" s="188"/>
      <c r="S690" s="188"/>
    </row>
    <row r="691" spans="1:19" ht="21" customHeight="1">
      <c r="A691" s="176"/>
      <c r="B691" s="219" t="s">
        <v>1551</v>
      </c>
      <c r="C691" s="188"/>
      <c r="D691" s="236"/>
      <c r="E691" s="228"/>
      <c r="F691" s="211"/>
      <c r="G691" s="211"/>
      <c r="H691" s="211">
        <f>SUM(H626:H690)</f>
        <v>5111470</v>
      </c>
      <c r="J691" s="218"/>
      <c r="K691" s="218"/>
      <c r="L691" s="218"/>
      <c r="M691" s="218"/>
      <c r="N691" s="188"/>
    </row>
    <row r="692" spans="1:19" s="4" customFormat="1" ht="21" customHeight="1">
      <c r="A692" s="176"/>
      <c r="B692" s="219"/>
      <c r="C692" s="213"/>
      <c r="D692" s="236"/>
      <c r="E692" s="228"/>
      <c r="F692" s="211"/>
      <c r="G692" s="211"/>
      <c r="H692" s="211"/>
      <c r="I692" s="176"/>
      <c r="J692" s="218"/>
      <c r="K692" s="210"/>
      <c r="L692" s="210"/>
      <c r="M692" s="210"/>
      <c r="P692" s="188"/>
      <c r="Q692" s="188"/>
      <c r="R692" s="188"/>
      <c r="S692" s="188"/>
    </row>
    <row r="693" spans="1:19" s="4" customFormat="1" ht="21" customHeight="1">
      <c r="A693" s="176">
        <v>10</v>
      </c>
      <c r="B693" s="219" t="s">
        <v>1908</v>
      </c>
      <c r="C693" s="213"/>
      <c r="D693" s="236"/>
      <c r="E693" s="228"/>
      <c r="F693" s="211"/>
      <c r="G693" s="211"/>
      <c r="H693" s="211"/>
      <c r="I693" s="176"/>
      <c r="J693" s="218"/>
      <c r="K693" s="210"/>
      <c r="L693" s="210"/>
      <c r="M693" s="210"/>
      <c r="P693" s="188"/>
      <c r="Q693" s="188"/>
      <c r="R693" s="188"/>
      <c r="S693" s="188"/>
    </row>
    <row r="694" spans="1:19" s="4" customFormat="1" ht="21" customHeight="1">
      <c r="A694" s="176"/>
      <c r="B694" s="209"/>
      <c r="C694" s="213"/>
      <c r="D694" s="236"/>
      <c r="E694" s="228"/>
      <c r="F694" s="211"/>
      <c r="G694" s="211"/>
      <c r="H694" s="211"/>
      <c r="I694" s="176"/>
      <c r="J694" s="218"/>
      <c r="K694" s="210"/>
      <c r="L694" s="210"/>
      <c r="M694" s="210"/>
      <c r="P694" s="188"/>
      <c r="Q694" s="188"/>
      <c r="R694" s="188"/>
      <c r="S694" s="188"/>
    </row>
    <row r="695" spans="1:19" s="4" customFormat="1" ht="21" customHeight="1">
      <c r="A695" s="176"/>
      <c r="B695" s="219" t="s">
        <v>1830</v>
      </c>
      <c r="C695" s="213" t="s">
        <v>1831</v>
      </c>
      <c r="D695" s="236" t="s">
        <v>1507</v>
      </c>
      <c r="E695" s="228" t="s">
        <v>1508</v>
      </c>
      <c r="F695" s="211">
        <v>152</v>
      </c>
      <c r="G695" s="211">
        <v>330</v>
      </c>
      <c r="H695" s="211">
        <f t="shared" ref="H695:H710" si="15">INT(F695*G695)</f>
        <v>50160</v>
      </c>
      <c r="I695" s="176" t="s">
        <v>1832</v>
      </c>
      <c r="J695" s="218"/>
      <c r="K695" s="210"/>
      <c r="L695" s="210"/>
      <c r="M695" s="210"/>
      <c r="P695" s="188"/>
      <c r="Q695" s="188"/>
      <c r="R695" s="188"/>
      <c r="S695" s="188"/>
    </row>
    <row r="696" spans="1:19" s="4" customFormat="1" ht="21" customHeight="1">
      <c r="A696" s="176"/>
      <c r="B696" s="219" t="s">
        <v>1830</v>
      </c>
      <c r="C696" s="213" t="s">
        <v>1831</v>
      </c>
      <c r="D696" s="236" t="s">
        <v>1514</v>
      </c>
      <c r="E696" s="228" t="s">
        <v>1508</v>
      </c>
      <c r="F696" s="211">
        <v>12</v>
      </c>
      <c r="G696" s="211">
        <v>370</v>
      </c>
      <c r="H696" s="211">
        <f t="shared" si="15"/>
        <v>4440</v>
      </c>
      <c r="I696" s="176" t="s">
        <v>1832</v>
      </c>
      <c r="J696" s="218"/>
      <c r="K696" s="210"/>
      <c r="L696" s="210"/>
      <c r="M696" s="210"/>
      <c r="P696" s="188"/>
      <c r="Q696" s="188"/>
      <c r="R696" s="188"/>
      <c r="S696" s="188"/>
    </row>
    <row r="697" spans="1:19" ht="21" customHeight="1">
      <c r="A697" s="176"/>
      <c r="B697" s="219" t="s">
        <v>1830</v>
      </c>
      <c r="C697" s="213" t="s">
        <v>1909</v>
      </c>
      <c r="D697" s="236" t="s">
        <v>1507</v>
      </c>
      <c r="E697" s="228" t="s">
        <v>1508</v>
      </c>
      <c r="F697" s="211">
        <v>13</v>
      </c>
      <c r="G697" s="211">
        <v>400</v>
      </c>
      <c r="H697" s="211">
        <f t="shared" si="15"/>
        <v>5200</v>
      </c>
      <c r="I697" s="176" t="s">
        <v>1832</v>
      </c>
      <c r="J697" s="218"/>
      <c r="K697" s="218"/>
      <c r="L697" s="210"/>
      <c r="M697" s="210"/>
    </row>
    <row r="698" spans="1:19" ht="21" customHeight="1">
      <c r="A698" s="176"/>
      <c r="B698" s="219" t="s">
        <v>1830</v>
      </c>
      <c r="C698" s="213" t="s">
        <v>1909</v>
      </c>
      <c r="D698" s="236" t="s">
        <v>1514</v>
      </c>
      <c r="E698" s="228" t="s">
        <v>1508</v>
      </c>
      <c r="F698" s="211">
        <v>7</v>
      </c>
      <c r="G698" s="211">
        <v>440</v>
      </c>
      <c r="H698" s="211">
        <f t="shared" si="15"/>
        <v>3080</v>
      </c>
      <c r="I698" s="176" t="s">
        <v>1832</v>
      </c>
      <c r="J698" s="218"/>
      <c r="K698" s="218"/>
      <c r="L698" s="218"/>
      <c r="M698" s="218"/>
      <c r="N698" s="188"/>
    </row>
    <row r="699" spans="1:19" s="4" customFormat="1" ht="21" customHeight="1">
      <c r="A699" s="176"/>
      <c r="B699" s="219"/>
      <c r="C699" s="213"/>
      <c r="D699" s="236"/>
      <c r="E699" s="228"/>
      <c r="F699" s="211"/>
      <c r="G699" s="211"/>
      <c r="H699" s="211"/>
      <c r="I699" s="176"/>
      <c r="J699" s="218"/>
      <c r="K699" s="210"/>
      <c r="L699" s="210"/>
      <c r="M699" s="210"/>
      <c r="P699" s="188"/>
      <c r="Q699" s="188"/>
      <c r="R699" s="188"/>
      <c r="S699" s="188"/>
    </row>
    <row r="700" spans="1:19" s="4" customFormat="1" ht="21" customHeight="1">
      <c r="A700" s="176"/>
      <c r="B700" s="219" t="s">
        <v>1522</v>
      </c>
      <c r="C700" s="213" t="s">
        <v>1710</v>
      </c>
      <c r="D700" s="236" t="s">
        <v>1563</v>
      </c>
      <c r="E700" s="228" t="s">
        <v>1508</v>
      </c>
      <c r="F700" s="211">
        <v>19</v>
      </c>
      <c r="G700" s="211">
        <v>560</v>
      </c>
      <c r="H700" s="211">
        <f t="shared" si="15"/>
        <v>10640</v>
      </c>
      <c r="I700" s="176" t="s">
        <v>1525</v>
      </c>
      <c r="J700" s="218"/>
      <c r="K700" s="210"/>
      <c r="L700" s="210"/>
      <c r="M700" s="210"/>
      <c r="P700" s="188"/>
      <c r="Q700" s="188"/>
      <c r="R700" s="188"/>
      <c r="S700" s="188"/>
    </row>
    <row r="701" spans="1:19" ht="21" customHeight="1">
      <c r="A701" s="242"/>
      <c r="B701" s="213"/>
      <c r="C701" s="213"/>
      <c r="D701" s="213"/>
      <c r="E701" s="228"/>
      <c r="F701" s="211"/>
      <c r="G701" s="211"/>
      <c r="H701" s="211"/>
      <c r="J701" s="218"/>
      <c r="K701" s="210"/>
      <c r="L701" s="210"/>
      <c r="M701" s="210"/>
    </row>
    <row r="702" spans="1:19" ht="21" customHeight="1">
      <c r="A702" s="229"/>
      <c r="B702" s="230" t="s">
        <v>1569</v>
      </c>
      <c r="C702" s="213" t="s">
        <v>1570</v>
      </c>
      <c r="D702" s="213"/>
      <c r="E702" s="228" t="s">
        <v>1571</v>
      </c>
      <c r="F702" s="211">
        <v>11</v>
      </c>
      <c r="G702" s="211">
        <v>1590</v>
      </c>
      <c r="H702" s="211">
        <f t="shared" si="15"/>
        <v>17490</v>
      </c>
      <c r="I702" s="176" t="s">
        <v>1543</v>
      </c>
      <c r="J702" s="218"/>
      <c r="K702" s="210"/>
      <c r="L702" s="210"/>
      <c r="M702" s="210"/>
    </row>
    <row r="703" spans="1:19" ht="21" customHeight="1">
      <c r="A703" s="242"/>
      <c r="B703" s="219"/>
      <c r="D703" s="213"/>
      <c r="E703" s="228"/>
      <c r="F703" s="211"/>
      <c r="G703" s="211"/>
      <c r="H703" s="211"/>
      <c r="J703" s="218"/>
      <c r="K703" s="210"/>
      <c r="L703" s="210"/>
      <c r="M703" s="210"/>
    </row>
    <row r="704" spans="1:19" s="4" customFormat="1" ht="21" customHeight="1">
      <c r="A704" s="229"/>
      <c r="B704" s="230" t="s">
        <v>1910</v>
      </c>
      <c r="C704" s="219"/>
      <c r="D704" s="236"/>
      <c r="E704" s="228" t="s">
        <v>1585</v>
      </c>
      <c r="F704" s="4">
        <v>3</v>
      </c>
      <c r="G704" s="211">
        <v>20600</v>
      </c>
      <c r="H704" s="211">
        <f t="shared" si="15"/>
        <v>61800</v>
      </c>
      <c r="I704" s="176" t="s">
        <v>1578</v>
      </c>
      <c r="J704" s="218"/>
      <c r="K704" s="218"/>
      <c r="L704" s="218"/>
      <c r="M704" s="218"/>
      <c r="N704" s="188"/>
      <c r="P704" s="188"/>
      <c r="Q704" s="188"/>
      <c r="R704" s="188"/>
      <c r="S704" s="188"/>
    </row>
    <row r="705" spans="1:19" s="4" customFormat="1" ht="21" customHeight="1">
      <c r="A705" s="229"/>
      <c r="B705" s="230" t="s">
        <v>1911</v>
      </c>
      <c r="C705" s="219"/>
      <c r="D705" s="236"/>
      <c r="E705" s="228" t="s">
        <v>1585</v>
      </c>
      <c r="F705" s="4">
        <v>1</v>
      </c>
      <c r="G705" s="211">
        <v>36200</v>
      </c>
      <c r="H705" s="211">
        <f t="shared" si="15"/>
        <v>36200</v>
      </c>
      <c r="I705" s="176" t="s">
        <v>1578</v>
      </c>
      <c r="J705" s="218"/>
      <c r="K705" s="218"/>
      <c r="L705" s="218"/>
      <c r="M705" s="218"/>
      <c r="N705" s="188"/>
      <c r="P705" s="188"/>
      <c r="Q705" s="188"/>
      <c r="R705" s="188"/>
      <c r="S705" s="188"/>
    </row>
    <row r="706" spans="1:19" s="4" customFormat="1" ht="21" customHeight="1">
      <c r="A706" s="242"/>
      <c r="B706" s="219" t="s">
        <v>1912</v>
      </c>
      <c r="C706" s="213"/>
      <c r="D706" s="236"/>
      <c r="E706" s="228" t="s">
        <v>1585</v>
      </c>
      <c r="F706" s="211">
        <v>2</v>
      </c>
      <c r="G706" s="211">
        <v>40200</v>
      </c>
      <c r="H706" s="211">
        <f t="shared" si="15"/>
        <v>80400</v>
      </c>
      <c r="I706" s="176" t="s">
        <v>1578</v>
      </c>
      <c r="J706" s="218"/>
      <c r="K706" s="218"/>
      <c r="L706" s="210"/>
      <c r="M706" s="210"/>
      <c r="P706" s="188"/>
      <c r="Q706" s="188"/>
      <c r="R706" s="188"/>
      <c r="S706" s="188"/>
    </row>
    <row r="707" spans="1:19" s="4" customFormat="1" ht="21" customHeight="1">
      <c r="A707" s="242"/>
      <c r="B707" s="219" t="s">
        <v>1913</v>
      </c>
      <c r="C707" s="213" t="s">
        <v>1914</v>
      </c>
      <c r="D707" s="236"/>
      <c r="E707" s="228" t="s">
        <v>1585</v>
      </c>
      <c r="F707" s="211">
        <v>1</v>
      </c>
      <c r="G707" s="211">
        <v>139000</v>
      </c>
      <c r="H707" s="211">
        <f t="shared" si="15"/>
        <v>139000</v>
      </c>
      <c r="I707" s="176" t="s">
        <v>1578</v>
      </c>
      <c r="J707" s="218"/>
      <c r="K707" s="210"/>
      <c r="L707" s="210"/>
      <c r="M707" s="210"/>
      <c r="P707" s="188"/>
      <c r="Q707" s="188"/>
      <c r="R707" s="188"/>
      <c r="S707" s="188"/>
    </row>
    <row r="708" spans="1:19" s="4" customFormat="1" ht="21" customHeight="1">
      <c r="A708" s="242"/>
      <c r="B708" s="219" t="s">
        <v>1915</v>
      </c>
      <c r="C708" s="213" t="s">
        <v>1916</v>
      </c>
      <c r="D708" s="236"/>
      <c r="E708" s="228" t="s">
        <v>1585</v>
      </c>
      <c r="F708" s="211">
        <v>2</v>
      </c>
      <c r="G708" s="211">
        <v>7130</v>
      </c>
      <c r="H708" s="211">
        <f t="shared" si="15"/>
        <v>14260</v>
      </c>
      <c r="I708" s="176" t="s">
        <v>1578</v>
      </c>
      <c r="J708" s="218"/>
      <c r="K708" s="218"/>
      <c r="L708" s="210"/>
      <c r="M708" s="210"/>
      <c r="P708" s="188"/>
      <c r="Q708" s="188"/>
      <c r="R708" s="188"/>
      <c r="S708" s="188"/>
    </row>
    <row r="709" spans="1:19" ht="21" customHeight="1">
      <c r="A709" s="176"/>
      <c r="B709" s="219" t="s">
        <v>1917</v>
      </c>
      <c r="C709" s="213"/>
      <c r="D709" s="236"/>
      <c r="E709" s="228" t="s">
        <v>1585</v>
      </c>
      <c r="F709" s="211">
        <v>2</v>
      </c>
      <c r="G709" s="211">
        <v>2760</v>
      </c>
      <c r="H709" s="211">
        <f t="shared" si="15"/>
        <v>5520</v>
      </c>
      <c r="I709" s="176" t="s">
        <v>1578</v>
      </c>
      <c r="J709" s="218"/>
      <c r="K709" s="218"/>
      <c r="L709" s="218"/>
      <c r="M709" s="218"/>
      <c r="N709" s="188"/>
    </row>
    <row r="710" spans="1:19" s="4" customFormat="1" ht="21" customHeight="1">
      <c r="A710" s="229"/>
      <c r="B710" s="219" t="s">
        <v>1918</v>
      </c>
      <c r="C710" s="213"/>
      <c r="D710" s="236"/>
      <c r="E710" s="228" t="s">
        <v>1585</v>
      </c>
      <c r="F710" s="4">
        <v>2</v>
      </c>
      <c r="G710" s="211">
        <v>6470</v>
      </c>
      <c r="H710" s="211">
        <f t="shared" si="15"/>
        <v>12940</v>
      </c>
      <c r="I710" s="176" t="s">
        <v>1578</v>
      </c>
      <c r="J710" s="218"/>
      <c r="K710" s="218"/>
      <c r="L710" s="218"/>
      <c r="M710" s="218"/>
      <c r="N710" s="188"/>
      <c r="P710" s="188"/>
      <c r="Q710" s="188"/>
      <c r="R710" s="188"/>
      <c r="S710" s="188"/>
    </row>
    <row r="711" spans="1:19" s="4" customFormat="1" ht="21" customHeight="1">
      <c r="A711" s="229"/>
      <c r="B711" s="230"/>
      <c r="C711" s="219"/>
      <c r="D711" s="218"/>
      <c r="E711" s="228"/>
      <c r="G711" s="211"/>
      <c r="H711" s="211"/>
      <c r="I711" s="176"/>
      <c r="J711" s="218"/>
      <c r="K711" s="218"/>
      <c r="L711" s="218"/>
      <c r="M711" s="218"/>
      <c r="N711" s="188"/>
      <c r="P711" s="188"/>
      <c r="Q711" s="188"/>
      <c r="R711" s="188"/>
      <c r="S711" s="188"/>
    </row>
    <row r="712" spans="1:19" s="4" customFormat="1" ht="21" customHeight="1">
      <c r="A712" s="176"/>
      <c r="B712" s="209"/>
      <c r="C712" s="213"/>
      <c r="D712" s="236"/>
      <c r="E712" s="228"/>
      <c r="F712" s="211"/>
      <c r="G712" s="211"/>
      <c r="H712" s="211"/>
      <c r="I712" s="176"/>
      <c r="J712" s="218"/>
      <c r="K712" s="210"/>
      <c r="L712" s="210"/>
      <c r="M712" s="210"/>
      <c r="P712" s="188"/>
      <c r="Q712" s="188"/>
      <c r="R712" s="188"/>
      <c r="S712" s="188"/>
    </row>
    <row r="713" spans="1:19" s="4" customFormat="1" ht="21" customHeight="1">
      <c r="A713" s="176"/>
      <c r="B713" s="209"/>
      <c r="C713" s="213"/>
      <c r="D713" s="236"/>
      <c r="E713" s="228"/>
      <c r="F713" s="211"/>
      <c r="G713" s="211"/>
      <c r="H713" s="211"/>
      <c r="I713" s="176"/>
      <c r="J713" s="218"/>
      <c r="K713" s="210"/>
      <c r="L713" s="210"/>
      <c r="M713" s="210"/>
      <c r="P713" s="188"/>
      <c r="Q713" s="188"/>
      <c r="R713" s="188"/>
      <c r="S713" s="188"/>
    </row>
    <row r="714" spans="1:19" s="4" customFormat="1" ht="21" customHeight="1">
      <c r="A714" s="176"/>
      <c r="B714" s="209" t="s">
        <v>1659</v>
      </c>
      <c r="C714" s="213"/>
      <c r="D714" s="236"/>
      <c r="E714" s="228"/>
      <c r="F714" s="211"/>
      <c r="G714" s="211"/>
      <c r="H714" s="211">
        <f>SUM(H695:H713)</f>
        <v>441130</v>
      </c>
      <c r="I714" s="176"/>
      <c r="J714" s="218"/>
      <c r="K714" s="210"/>
      <c r="L714" s="210"/>
      <c r="M714" s="210"/>
      <c r="P714" s="188"/>
      <c r="Q714" s="188"/>
      <c r="R714" s="188"/>
      <c r="S714" s="188"/>
    </row>
    <row r="715" spans="1:19" ht="21" customHeight="1">
      <c r="A715" s="242"/>
      <c r="B715" s="219"/>
      <c r="C715" s="213"/>
      <c r="D715" s="236"/>
      <c r="E715" s="228"/>
      <c r="F715" s="211"/>
      <c r="G715" s="211"/>
      <c r="H715" s="211"/>
      <c r="J715" s="218"/>
      <c r="K715" s="210"/>
      <c r="L715" s="210"/>
      <c r="M715" s="210"/>
    </row>
    <row r="716" spans="1:19" ht="21" customHeight="1">
      <c r="A716" s="224" t="s">
        <v>1919</v>
      </c>
      <c r="B716" s="227" t="s">
        <v>1920</v>
      </c>
      <c r="D716" s="213"/>
      <c r="E716" s="228"/>
      <c r="F716" s="211"/>
      <c r="G716" s="211"/>
      <c r="H716" s="211"/>
      <c r="J716" s="218"/>
      <c r="K716" s="210"/>
      <c r="L716" s="210"/>
      <c r="M716" s="210"/>
    </row>
    <row r="717" spans="1:19" ht="21" customHeight="1">
      <c r="A717" s="176"/>
      <c r="C717" s="188"/>
      <c r="D717" s="188"/>
      <c r="E717" s="228"/>
      <c r="F717" s="211"/>
      <c r="G717" s="211"/>
      <c r="H717" s="211"/>
      <c r="J717" s="218"/>
      <c r="K717" s="218"/>
      <c r="L717" s="218"/>
      <c r="M717" s="218"/>
      <c r="N717" s="188"/>
    </row>
    <row r="718" spans="1:19" ht="21" customHeight="1">
      <c r="A718" s="229"/>
      <c r="B718" s="230" t="s">
        <v>1872</v>
      </c>
      <c r="C718" s="213" t="s">
        <v>1873</v>
      </c>
      <c r="D718" s="213" t="s">
        <v>1507</v>
      </c>
      <c r="E718" s="228" t="s">
        <v>1508</v>
      </c>
      <c r="F718" s="211">
        <v>14</v>
      </c>
      <c r="G718" s="211">
        <v>790</v>
      </c>
      <c r="H718" s="211">
        <f t="shared" ref="H718:H736" si="16">INT(F718*G718)</f>
        <v>11060</v>
      </c>
      <c r="I718" s="176" t="s">
        <v>1832</v>
      </c>
      <c r="J718" s="218"/>
      <c r="K718" s="210"/>
      <c r="L718" s="210"/>
      <c r="M718" s="210"/>
    </row>
    <row r="719" spans="1:19" s="4" customFormat="1" ht="21" customHeight="1">
      <c r="A719" s="176"/>
      <c r="B719" s="230" t="s">
        <v>1872</v>
      </c>
      <c r="C719" s="213" t="s">
        <v>1873</v>
      </c>
      <c r="D719" s="236" t="s">
        <v>1514</v>
      </c>
      <c r="E719" s="228" t="s">
        <v>1508</v>
      </c>
      <c r="F719" s="211">
        <v>4</v>
      </c>
      <c r="G719" s="211">
        <v>840</v>
      </c>
      <c r="H719" s="211">
        <f t="shared" si="16"/>
        <v>3360</v>
      </c>
      <c r="I719" s="176" t="s">
        <v>1832</v>
      </c>
      <c r="J719" s="218"/>
      <c r="K719" s="210"/>
      <c r="L719" s="210"/>
      <c r="M719" s="210"/>
      <c r="P719" s="188"/>
      <c r="Q719" s="188"/>
      <c r="R719" s="188"/>
      <c r="S719" s="188"/>
    </row>
    <row r="720" spans="1:19" s="4" customFormat="1" ht="21" customHeight="1">
      <c r="A720" s="242"/>
      <c r="B720" s="230" t="s">
        <v>1872</v>
      </c>
      <c r="C720" s="213" t="s">
        <v>1921</v>
      </c>
      <c r="D720" s="236" t="s">
        <v>1514</v>
      </c>
      <c r="E720" s="228" t="s">
        <v>1508</v>
      </c>
      <c r="F720" s="211">
        <v>36</v>
      </c>
      <c r="G720" s="211">
        <v>1420</v>
      </c>
      <c r="H720" s="211">
        <f t="shared" si="16"/>
        <v>51120</v>
      </c>
      <c r="I720" s="176" t="s">
        <v>1832</v>
      </c>
      <c r="J720" s="218"/>
      <c r="K720" s="218"/>
      <c r="L720" s="210"/>
      <c r="M720" s="210"/>
      <c r="P720" s="188"/>
      <c r="Q720" s="188"/>
      <c r="R720" s="188"/>
      <c r="S720" s="188"/>
    </row>
    <row r="721" spans="1:19" ht="21" customHeight="1">
      <c r="A721" s="242"/>
      <c r="B721" s="213"/>
      <c r="C721" s="213"/>
      <c r="D721" s="213"/>
      <c r="E721" s="228"/>
      <c r="F721" s="211"/>
      <c r="G721" s="211"/>
      <c r="H721" s="211"/>
      <c r="J721" s="218"/>
      <c r="K721" s="210"/>
      <c r="L721" s="210"/>
      <c r="M721" s="210"/>
    </row>
    <row r="722" spans="1:19" s="4" customFormat="1" ht="21" customHeight="1">
      <c r="A722" s="229"/>
      <c r="B722" s="219" t="s">
        <v>1522</v>
      </c>
      <c r="C722" s="213" t="s">
        <v>1710</v>
      </c>
      <c r="D722" s="236" t="s">
        <v>1563</v>
      </c>
      <c r="E722" s="228" t="s">
        <v>1508</v>
      </c>
      <c r="F722" s="4">
        <v>4</v>
      </c>
      <c r="G722" s="211">
        <v>560</v>
      </c>
      <c r="H722" s="211">
        <f>INT(F722*G722)</f>
        <v>2240</v>
      </c>
      <c r="I722" s="176" t="s">
        <v>1525</v>
      </c>
      <c r="J722" s="218"/>
      <c r="K722" s="218"/>
      <c r="L722" s="218"/>
      <c r="M722" s="218"/>
      <c r="N722" s="188"/>
      <c r="P722" s="188"/>
      <c r="Q722" s="188"/>
      <c r="R722" s="188"/>
      <c r="S722" s="188"/>
    </row>
    <row r="723" spans="1:19" s="4" customFormat="1" ht="21" customHeight="1">
      <c r="A723" s="229"/>
      <c r="B723" s="219" t="s">
        <v>1522</v>
      </c>
      <c r="C723" s="213" t="s">
        <v>1821</v>
      </c>
      <c r="D723" s="236" t="s">
        <v>1563</v>
      </c>
      <c r="E723" s="228" t="s">
        <v>1508</v>
      </c>
      <c r="F723" s="4">
        <v>36</v>
      </c>
      <c r="G723" s="211">
        <v>740</v>
      </c>
      <c r="H723" s="211">
        <f t="shared" si="16"/>
        <v>26640</v>
      </c>
      <c r="I723" s="176" t="s">
        <v>1525</v>
      </c>
      <c r="J723" s="218"/>
      <c r="K723" s="218"/>
      <c r="L723" s="218"/>
      <c r="M723" s="218"/>
      <c r="N723" s="188"/>
      <c r="P723" s="188"/>
      <c r="Q723" s="188"/>
      <c r="R723" s="188"/>
      <c r="S723" s="188"/>
    </row>
    <row r="724" spans="1:19" s="4" customFormat="1" ht="21" customHeight="1">
      <c r="A724" s="242"/>
      <c r="B724" s="209" t="s">
        <v>1569</v>
      </c>
      <c r="C724" s="213" t="s">
        <v>1570</v>
      </c>
      <c r="D724" s="236"/>
      <c r="E724" s="228" t="s">
        <v>1571</v>
      </c>
      <c r="F724" s="211">
        <v>2</v>
      </c>
      <c r="G724" s="211">
        <v>1590</v>
      </c>
      <c r="H724" s="211">
        <f t="shared" si="16"/>
        <v>3180</v>
      </c>
      <c r="I724" s="176" t="s">
        <v>1543</v>
      </c>
      <c r="J724" s="218"/>
      <c r="K724" s="210"/>
      <c r="L724" s="210"/>
      <c r="M724" s="210"/>
      <c r="P724" s="188"/>
      <c r="Q724" s="188"/>
      <c r="R724" s="188"/>
      <c r="S724" s="188"/>
    </row>
    <row r="725" spans="1:19" s="4" customFormat="1" ht="21" customHeight="1">
      <c r="A725" s="176"/>
      <c r="B725" s="209" t="s">
        <v>1922</v>
      </c>
      <c r="C725" s="213" t="s">
        <v>1923</v>
      </c>
      <c r="D725" s="218" t="s">
        <v>1924</v>
      </c>
      <c r="E725" s="228" t="s">
        <v>1508</v>
      </c>
      <c r="F725" s="211">
        <v>1</v>
      </c>
      <c r="G725" s="211">
        <v>4320</v>
      </c>
      <c r="H725" s="211">
        <f t="shared" si="16"/>
        <v>4320</v>
      </c>
      <c r="I725" s="176" t="s">
        <v>1536</v>
      </c>
      <c r="J725" s="218"/>
      <c r="K725" s="210"/>
      <c r="L725" s="210"/>
      <c r="M725" s="210"/>
      <c r="P725" s="188"/>
      <c r="Q725" s="188"/>
      <c r="R725" s="188"/>
      <c r="S725" s="188"/>
    </row>
    <row r="726" spans="1:19" s="4" customFormat="1" ht="21" customHeight="1">
      <c r="A726" s="229"/>
      <c r="B726" s="230"/>
      <c r="C726" s="219"/>
      <c r="D726" s="236"/>
      <c r="E726" s="228"/>
      <c r="G726" s="211"/>
      <c r="H726" s="211"/>
      <c r="I726" s="176"/>
      <c r="J726" s="218"/>
      <c r="K726" s="218"/>
      <c r="L726" s="218"/>
      <c r="M726" s="218"/>
      <c r="N726" s="188"/>
      <c r="P726" s="188"/>
      <c r="Q726" s="188"/>
      <c r="R726" s="188"/>
      <c r="S726" s="188"/>
    </row>
    <row r="727" spans="1:19" s="4" customFormat="1" ht="21" customHeight="1">
      <c r="A727" s="229"/>
      <c r="B727" s="230" t="s">
        <v>1925</v>
      </c>
      <c r="C727" s="219" t="s">
        <v>1926</v>
      </c>
      <c r="D727" s="218"/>
      <c r="E727" s="228" t="s">
        <v>1566</v>
      </c>
      <c r="F727" s="4">
        <v>1</v>
      </c>
      <c r="G727" s="211">
        <v>7440</v>
      </c>
      <c r="H727" s="211">
        <f t="shared" si="16"/>
        <v>7440</v>
      </c>
      <c r="I727" s="176" t="s">
        <v>1568</v>
      </c>
      <c r="J727" s="218"/>
      <c r="K727" s="218"/>
      <c r="L727" s="218"/>
      <c r="M727" s="218"/>
      <c r="N727" s="188"/>
      <c r="P727" s="188"/>
      <c r="Q727" s="188"/>
      <c r="R727" s="188"/>
      <c r="S727" s="188"/>
    </row>
    <row r="728" spans="1:19" s="4" customFormat="1" ht="21" customHeight="1">
      <c r="A728" s="242"/>
      <c r="B728" s="219" t="s">
        <v>1927</v>
      </c>
      <c r="C728" s="213"/>
      <c r="D728" s="236"/>
      <c r="E728" s="228" t="s">
        <v>1571</v>
      </c>
      <c r="F728" s="211">
        <v>1</v>
      </c>
      <c r="G728" s="211">
        <v>3070</v>
      </c>
      <c r="H728" s="211">
        <f t="shared" si="16"/>
        <v>3070</v>
      </c>
      <c r="I728" s="176" t="s">
        <v>1568</v>
      </c>
      <c r="J728" s="218"/>
      <c r="K728" s="218"/>
      <c r="L728" s="210"/>
      <c r="M728" s="210"/>
      <c r="P728" s="188"/>
      <c r="Q728" s="188"/>
      <c r="R728" s="188"/>
      <c r="S728" s="188"/>
    </row>
    <row r="729" spans="1:19" s="4" customFormat="1" ht="21" customHeight="1">
      <c r="A729" s="176"/>
      <c r="B729" s="230" t="s">
        <v>1928</v>
      </c>
      <c r="C729" s="219" t="s">
        <v>1929</v>
      </c>
      <c r="D729" s="236" t="s">
        <v>1930</v>
      </c>
      <c r="E729" s="228" t="s">
        <v>367</v>
      </c>
      <c r="F729" s="211">
        <v>1</v>
      </c>
      <c r="G729" s="211">
        <v>67000</v>
      </c>
      <c r="H729" s="211">
        <f t="shared" si="16"/>
        <v>67000</v>
      </c>
      <c r="I729" s="176" t="s">
        <v>1568</v>
      </c>
      <c r="J729" s="218"/>
      <c r="K729" s="210"/>
      <c r="L729" s="210"/>
      <c r="M729" s="210"/>
      <c r="P729" s="188"/>
      <c r="Q729" s="188"/>
      <c r="R729" s="188"/>
      <c r="S729" s="188"/>
    </row>
    <row r="730" spans="1:19" s="4" customFormat="1" ht="21" customHeight="1">
      <c r="A730" s="176"/>
      <c r="B730" s="230" t="s">
        <v>1928</v>
      </c>
      <c r="C730" s="219" t="s">
        <v>1931</v>
      </c>
      <c r="D730" s="236" t="s">
        <v>1932</v>
      </c>
      <c r="E730" s="228" t="s">
        <v>367</v>
      </c>
      <c r="F730" s="211">
        <v>1</v>
      </c>
      <c r="G730" s="211">
        <v>120000</v>
      </c>
      <c r="H730" s="211">
        <f t="shared" si="16"/>
        <v>120000</v>
      </c>
      <c r="I730" s="176" t="s">
        <v>1568</v>
      </c>
      <c r="J730" s="218"/>
      <c r="K730" s="210"/>
      <c r="L730" s="210"/>
      <c r="M730" s="210"/>
      <c r="P730" s="188"/>
      <c r="Q730" s="188"/>
      <c r="R730" s="188"/>
      <c r="S730" s="188"/>
    </row>
    <row r="731" spans="1:19" ht="21" customHeight="1">
      <c r="A731" s="176"/>
      <c r="B731" s="230" t="s">
        <v>1928</v>
      </c>
      <c r="C731" s="219" t="s">
        <v>1933</v>
      </c>
      <c r="D731" s="236" t="s">
        <v>1934</v>
      </c>
      <c r="E731" s="228" t="s">
        <v>367</v>
      </c>
      <c r="F731" s="211">
        <v>1</v>
      </c>
      <c r="G731" s="211">
        <v>120000</v>
      </c>
      <c r="H731" s="211">
        <f t="shared" si="16"/>
        <v>120000</v>
      </c>
      <c r="I731" s="176" t="s">
        <v>1568</v>
      </c>
      <c r="J731" s="218"/>
      <c r="K731" s="218"/>
      <c r="L731" s="210"/>
      <c r="M731" s="210"/>
    </row>
    <row r="732" spans="1:19" s="4" customFormat="1" ht="21" customHeight="1">
      <c r="A732" s="176"/>
      <c r="B732" s="219" t="s">
        <v>1935</v>
      </c>
      <c r="C732" s="213" t="s">
        <v>1936</v>
      </c>
      <c r="D732" s="236"/>
      <c r="E732" s="232" t="s">
        <v>1542</v>
      </c>
      <c r="F732" s="211">
        <v>1</v>
      </c>
      <c r="G732" s="211">
        <v>117000</v>
      </c>
      <c r="H732" s="211">
        <f t="shared" si="16"/>
        <v>117000</v>
      </c>
      <c r="I732" s="176" t="s">
        <v>1568</v>
      </c>
      <c r="J732" s="218"/>
      <c r="K732" s="210"/>
      <c r="L732" s="210"/>
      <c r="M732" s="210"/>
      <c r="P732" s="188"/>
      <c r="Q732" s="188"/>
      <c r="R732" s="188"/>
      <c r="S732" s="188"/>
    </row>
    <row r="733" spans="1:19" s="4" customFormat="1" ht="21" customHeight="1">
      <c r="A733" s="176"/>
      <c r="B733" s="230"/>
      <c r="C733" s="219"/>
      <c r="D733" s="236"/>
      <c r="E733" s="228"/>
      <c r="F733" s="211"/>
      <c r="G733" s="211" t="s">
        <v>256</v>
      </c>
      <c r="H733" s="211"/>
      <c r="I733" s="176"/>
      <c r="J733" s="218"/>
      <c r="K733" s="210"/>
      <c r="L733" s="210"/>
      <c r="M733" s="210"/>
      <c r="P733" s="188"/>
      <c r="Q733" s="188"/>
      <c r="R733" s="188"/>
      <c r="S733" s="188"/>
    </row>
    <row r="734" spans="1:19" s="4" customFormat="1" ht="21" customHeight="1">
      <c r="A734" s="176"/>
      <c r="B734" s="219" t="s">
        <v>1937</v>
      </c>
      <c r="C734" s="213" t="s">
        <v>1938</v>
      </c>
      <c r="D734" s="236"/>
      <c r="E734" s="228" t="s">
        <v>1571</v>
      </c>
      <c r="F734" s="211">
        <v>3</v>
      </c>
      <c r="G734" s="211">
        <v>185000</v>
      </c>
      <c r="H734" s="211">
        <f t="shared" si="16"/>
        <v>555000</v>
      </c>
      <c r="I734" s="176" t="s">
        <v>1568</v>
      </c>
      <c r="J734" s="218"/>
      <c r="K734" s="210"/>
      <c r="L734" s="210"/>
      <c r="M734" s="210"/>
      <c r="P734" s="188"/>
      <c r="Q734" s="188"/>
      <c r="R734" s="188"/>
      <c r="S734" s="188"/>
    </row>
    <row r="735" spans="1:19" s="4" customFormat="1" ht="21" customHeight="1">
      <c r="A735" s="176"/>
      <c r="B735" s="209" t="s">
        <v>1939</v>
      </c>
      <c r="C735" s="213" t="s">
        <v>1940</v>
      </c>
      <c r="D735" s="236"/>
      <c r="E735" s="228" t="s">
        <v>1571</v>
      </c>
      <c r="F735" s="211">
        <v>3</v>
      </c>
      <c r="G735" s="211">
        <v>30200</v>
      </c>
      <c r="H735" s="211">
        <f t="shared" si="16"/>
        <v>90600</v>
      </c>
      <c r="I735" s="176" t="s">
        <v>1568</v>
      </c>
      <c r="J735" s="218"/>
      <c r="K735" s="210"/>
      <c r="L735" s="210"/>
      <c r="M735" s="210"/>
      <c r="P735" s="188"/>
      <c r="Q735" s="188"/>
      <c r="R735" s="188"/>
      <c r="S735" s="188"/>
    </row>
    <row r="736" spans="1:19" s="4" customFormat="1" ht="21" customHeight="1">
      <c r="A736" s="176"/>
      <c r="B736" s="209" t="s">
        <v>1941</v>
      </c>
      <c r="C736" s="213"/>
      <c r="D736" s="236"/>
      <c r="E736" s="228" t="s">
        <v>43</v>
      </c>
      <c r="F736" s="211">
        <v>1</v>
      </c>
      <c r="G736" s="211">
        <v>21800</v>
      </c>
      <c r="H736" s="211">
        <f t="shared" si="16"/>
        <v>21800</v>
      </c>
      <c r="I736" s="176" t="s">
        <v>1568</v>
      </c>
      <c r="J736" s="218"/>
      <c r="K736" s="210"/>
      <c r="L736" s="210"/>
      <c r="M736" s="210"/>
      <c r="P736" s="188"/>
      <c r="Q736" s="188"/>
      <c r="R736" s="188"/>
      <c r="S736" s="188"/>
    </row>
    <row r="737" spans="1:19" ht="21" customHeight="1">
      <c r="A737" s="242"/>
      <c r="B737" s="219" t="s">
        <v>1551</v>
      </c>
      <c r="C737" s="213"/>
      <c r="D737" s="236"/>
      <c r="E737" s="228"/>
      <c r="F737" s="211"/>
      <c r="G737" s="211"/>
      <c r="H737" s="211">
        <f>SUM(H718:H736)</f>
        <v>1203830</v>
      </c>
      <c r="J737" s="218"/>
      <c r="K737" s="210"/>
      <c r="L737" s="210"/>
      <c r="M737" s="210"/>
    </row>
    <row r="738" spans="1:19" ht="21" customHeight="1">
      <c r="A738" s="176"/>
      <c r="B738" s="219"/>
      <c r="C738" s="188"/>
      <c r="D738" s="236"/>
      <c r="E738" s="228"/>
      <c r="F738" s="211"/>
      <c r="G738" s="211"/>
      <c r="H738" s="211"/>
      <c r="J738" s="218"/>
      <c r="K738" s="218"/>
      <c r="L738" s="218"/>
      <c r="M738" s="218"/>
      <c r="N738" s="188"/>
    </row>
    <row r="739" spans="1:19" ht="21" customHeight="1">
      <c r="A739" s="224" t="s">
        <v>1942</v>
      </c>
      <c r="B739" s="227" t="s">
        <v>1943</v>
      </c>
      <c r="C739" s="213"/>
      <c r="D739" s="213"/>
      <c r="E739" s="228"/>
      <c r="F739" s="211"/>
      <c r="G739" s="211"/>
      <c r="H739" s="211"/>
      <c r="J739" s="218"/>
      <c r="K739" s="210"/>
      <c r="L739" s="210"/>
      <c r="M739" s="210"/>
    </row>
    <row r="740" spans="1:19" ht="21" customHeight="1">
      <c r="A740" s="229"/>
      <c r="B740" s="230"/>
      <c r="C740" s="213"/>
      <c r="D740" s="213"/>
      <c r="E740" s="228"/>
      <c r="F740" s="211"/>
      <c r="G740" s="211"/>
      <c r="H740" s="211"/>
      <c r="J740" s="218"/>
      <c r="K740" s="210"/>
      <c r="L740" s="210"/>
      <c r="M740" s="210"/>
    </row>
    <row r="741" spans="1:19" s="4" customFormat="1" ht="21" customHeight="1">
      <c r="A741" s="176"/>
      <c r="B741" s="230" t="s">
        <v>1872</v>
      </c>
      <c r="C741" s="213" t="s">
        <v>1873</v>
      </c>
      <c r="D741" s="213" t="s">
        <v>1507</v>
      </c>
      <c r="E741" s="228" t="s">
        <v>1508</v>
      </c>
      <c r="F741" s="211">
        <v>194</v>
      </c>
      <c r="G741" s="211">
        <v>790</v>
      </c>
      <c r="H741" s="211">
        <f t="shared" ref="H741:H754" si="17">INT(F741*G741)</f>
        <v>153260</v>
      </c>
      <c r="I741" s="176" t="s">
        <v>1832</v>
      </c>
      <c r="J741" s="218"/>
      <c r="K741" s="218"/>
      <c r="L741" s="218"/>
      <c r="M741" s="218"/>
      <c r="P741" s="188"/>
      <c r="Q741" s="188"/>
      <c r="R741" s="188"/>
      <c r="S741" s="188"/>
    </row>
    <row r="742" spans="1:19" ht="21" customHeight="1">
      <c r="A742" s="176"/>
      <c r="B742" s="230" t="s">
        <v>1872</v>
      </c>
      <c r="C742" s="213" t="s">
        <v>1873</v>
      </c>
      <c r="D742" s="236" t="s">
        <v>1514</v>
      </c>
      <c r="E742" s="228" t="s">
        <v>1508</v>
      </c>
      <c r="F742" s="211">
        <v>18</v>
      </c>
      <c r="G742" s="211">
        <v>840</v>
      </c>
      <c r="H742" s="211">
        <f t="shared" si="17"/>
        <v>15120</v>
      </c>
      <c r="I742" s="176" t="s">
        <v>1832</v>
      </c>
      <c r="J742" s="218"/>
      <c r="K742" s="218"/>
      <c r="L742" s="218"/>
      <c r="M742" s="218"/>
      <c r="N742" s="188"/>
    </row>
    <row r="743" spans="1:19" s="4" customFormat="1" ht="21" customHeight="1">
      <c r="A743" s="176"/>
      <c r="B743" s="219" t="s">
        <v>1944</v>
      </c>
      <c r="C743" s="213" t="s">
        <v>1808</v>
      </c>
      <c r="D743" s="213" t="s">
        <v>1507</v>
      </c>
      <c r="E743" s="228" t="s">
        <v>1508</v>
      </c>
      <c r="F743" s="211">
        <v>6</v>
      </c>
      <c r="G743" s="211">
        <v>580</v>
      </c>
      <c r="H743" s="211">
        <f t="shared" si="17"/>
        <v>3480</v>
      </c>
      <c r="I743" s="176" t="s">
        <v>1823</v>
      </c>
      <c r="J743" s="218"/>
      <c r="K743" s="210"/>
      <c r="L743" s="210"/>
      <c r="M743" s="210"/>
      <c r="P743" s="188"/>
      <c r="Q743" s="188"/>
      <c r="R743" s="188"/>
      <c r="S743" s="188"/>
    </row>
    <row r="744" spans="1:19" s="4" customFormat="1" ht="21" customHeight="1">
      <c r="A744" s="176"/>
      <c r="B744" s="219" t="s">
        <v>1944</v>
      </c>
      <c r="C744" s="213" t="s">
        <v>1808</v>
      </c>
      <c r="D744" s="236" t="s">
        <v>1514</v>
      </c>
      <c r="E744" s="228" t="s">
        <v>1508</v>
      </c>
      <c r="F744" s="211">
        <v>2</v>
      </c>
      <c r="G744" s="211">
        <v>620</v>
      </c>
      <c r="H744" s="211">
        <f t="shared" si="17"/>
        <v>1240</v>
      </c>
      <c r="I744" s="176" t="s">
        <v>1823</v>
      </c>
      <c r="J744" s="218"/>
      <c r="K744" s="210"/>
      <c r="L744" s="210"/>
      <c r="M744" s="210"/>
      <c r="P744" s="188"/>
      <c r="Q744" s="188"/>
      <c r="R744" s="188"/>
      <c r="S744" s="188"/>
    </row>
    <row r="745" spans="1:19" ht="21" customHeight="1">
      <c r="A745" s="176"/>
      <c r="B745" s="230"/>
      <c r="C745" s="213"/>
      <c r="D745" s="236"/>
      <c r="E745" s="228"/>
      <c r="F745" s="211"/>
      <c r="G745" s="211"/>
      <c r="H745" s="211"/>
      <c r="J745" s="218"/>
      <c r="K745" s="218"/>
      <c r="L745" s="218"/>
      <c r="M745" s="218"/>
    </row>
    <row r="746" spans="1:19" s="4" customFormat="1" ht="21" customHeight="1">
      <c r="A746" s="176"/>
      <c r="B746" s="219" t="s">
        <v>1522</v>
      </c>
      <c r="C746" s="213" t="s">
        <v>1710</v>
      </c>
      <c r="D746" s="236" t="s">
        <v>1563</v>
      </c>
      <c r="E746" s="228" t="s">
        <v>1508</v>
      </c>
      <c r="F746" s="211">
        <v>12</v>
      </c>
      <c r="G746" s="211">
        <v>560</v>
      </c>
      <c r="H746" s="211">
        <f t="shared" si="17"/>
        <v>6720</v>
      </c>
      <c r="I746" s="176" t="s">
        <v>1525</v>
      </c>
      <c r="J746" s="218"/>
      <c r="K746" s="210"/>
      <c r="L746" s="210"/>
      <c r="M746" s="210"/>
      <c r="P746" s="188"/>
      <c r="Q746" s="188"/>
      <c r="R746" s="188"/>
      <c r="S746" s="188"/>
    </row>
    <row r="747" spans="1:19" ht="21" customHeight="1">
      <c r="A747" s="176"/>
      <c r="B747" s="219" t="s">
        <v>1522</v>
      </c>
      <c r="C747" s="213" t="s">
        <v>1821</v>
      </c>
      <c r="D747" s="236" t="s">
        <v>1563</v>
      </c>
      <c r="E747" s="228" t="s">
        <v>1508</v>
      </c>
      <c r="F747" s="211">
        <v>5</v>
      </c>
      <c r="G747" s="211">
        <v>740</v>
      </c>
      <c r="H747" s="211">
        <f t="shared" si="17"/>
        <v>3700</v>
      </c>
      <c r="I747" s="176" t="s">
        <v>1525</v>
      </c>
      <c r="J747" s="218"/>
      <c r="K747" s="218"/>
      <c r="L747" s="218"/>
      <c r="M747" s="218"/>
      <c r="N747" s="188"/>
    </row>
    <row r="748" spans="1:19" ht="21" customHeight="1">
      <c r="A748" s="176"/>
      <c r="B748" s="219"/>
      <c r="C748" s="213"/>
      <c r="D748" s="236"/>
      <c r="E748" s="228"/>
      <c r="F748" s="211"/>
      <c r="G748" s="211"/>
      <c r="H748" s="211"/>
      <c r="J748" s="218"/>
      <c r="K748" s="218"/>
      <c r="L748" s="218"/>
      <c r="M748" s="218"/>
    </row>
    <row r="749" spans="1:19" s="4" customFormat="1" ht="21" customHeight="1">
      <c r="A749" s="176"/>
      <c r="B749" s="213" t="s">
        <v>1922</v>
      </c>
      <c r="C749" s="213" t="s">
        <v>1923</v>
      </c>
      <c r="D749" s="218" t="s">
        <v>1924</v>
      </c>
      <c r="E749" s="228" t="s">
        <v>1508</v>
      </c>
      <c r="F749" s="211">
        <v>1</v>
      </c>
      <c r="G749" s="211">
        <v>4320</v>
      </c>
      <c r="H749" s="211">
        <f t="shared" si="17"/>
        <v>4320</v>
      </c>
      <c r="I749" s="176" t="s">
        <v>1536</v>
      </c>
      <c r="J749" s="218"/>
      <c r="K749" s="210"/>
      <c r="L749" s="210"/>
      <c r="M749" s="210"/>
      <c r="O749" s="254"/>
      <c r="P749" s="188"/>
      <c r="Q749" s="188"/>
      <c r="R749" s="188"/>
      <c r="S749" s="188"/>
    </row>
    <row r="750" spans="1:19" s="4" customFormat="1" ht="21" customHeight="1">
      <c r="A750" s="229"/>
      <c r="B750" s="230"/>
      <c r="C750" s="219"/>
      <c r="D750" s="236"/>
      <c r="E750" s="228"/>
      <c r="G750" s="211"/>
      <c r="H750" s="211"/>
      <c r="I750" s="176"/>
      <c r="J750" s="218"/>
      <c r="K750" s="218"/>
      <c r="L750" s="218"/>
      <c r="M750" s="218"/>
      <c r="N750" s="188"/>
      <c r="P750" s="188"/>
      <c r="Q750" s="188"/>
      <c r="R750" s="188"/>
      <c r="S750" s="188"/>
    </row>
    <row r="751" spans="1:19" s="4" customFormat="1" ht="21" customHeight="1">
      <c r="A751" s="229"/>
      <c r="B751" s="230" t="s">
        <v>1945</v>
      </c>
      <c r="C751" s="219"/>
      <c r="E751" s="228" t="s">
        <v>1585</v>
      </c>
      <c r="F751" s="4">
        <v>1</v>
      </c>
      <c r="G751" s="211">
        <v>140000</v>
      </c>
      <c r="H751" s="211">
        <f t="shared" si="17"/>
        <v>140000</v>
      </c>
      <c r="I751" s="176" t="s">
        <v>1654</v>
      </c>
      <c r="J751" s="218"/>
      <c r="K751" s="218"/>
      <c r="L751" s="218"/>
      <c r="M751" s="218"/>
      <c r="N751" s="188"/>
      <c r="P751" s="188"/>
      <c r="Q751" s="188"/>
      <c r="R751" s="188"/>
      <c r="S751" s="188"/>
    </row>
    <row r="752" spans="1:19" s="4" customFormat="1" ht="21" customHeight="1">
      <c r="A752" s="229"/>
      <c r="B752" s="230" t="s">
        <v>1946</v>
      </c>
      <c r="C752" s="219"/>
      <c r="D752" s="218"/>
      <c r="E752" s="228" t="s">
        <v>1585</v>
      </c>
      <c r="F752" s="4">
        <v>3</v>
      </c>
      <c r="G752" s="211">
        <v>151000</v>
      </c>
      <c r="H752" s="211">
        <f t="shared" si="17"/>
        <v>453000</v>
      </c>
      <c r="I752" s="176" t="s">
        <v>1654</v>
      </c>
      <c r="J752" s="218"/>
      <c r="K752" s="218"/>
      <c r="L752" s="218"/>
      <c r="M752" s="218"/>
      <c r="N752" s="188"/>
      <c r="P752" s="188"/>
      <c r="Q752" s="188"/>
      <c r="R752" s="188"/>
      <c r="S752" s="188"/>
    </row>
    <row r="753" spans="1:19" s="4" customFormat="1" ht="21" customHeight="1">
      <c r="A753" s="176"/>
      <c r="B753" s="209" t="s">
        <v>1947</v>
      </c>
      <c r="C753" s="213" t="s">
        <v>1948</v>
      </c>
      <c r="D753" s="236"/>
      <c r="E753" s="228" t="s">
        <v>1577</v>
      </c>
      <c r="F753" s="211">
        <v>1</v>
      </c>
      <c r="G753" s="211">
        <v>1010000</v>
      </c>
      <c r="H753" s="211">
        <f t="shared" si="17"/>
        <v>1010000</v>
      </c>
      <c r="I753" s="176" t="s">
        <v>1654</v>
      </c>
      <c r="J753" s="218"/>
      <c r="K753" s="210"/>
      <c r="L753" s="210"/>
      <c r="M753" s="210"/>
      <c r="P753" s="188"/>
      <c r="Q753" s="188"/>
      <c r="R753" s="188"/>
      <c r="S753" s="188"/>
    </row>
    <row r="754" spans="1:19" s="4" customFormat="1" ht="21" customHeight="1">
      <c r="A754" s="176"/>
      <c r="B754" s="219" t="s">
        <v>1949</v>
      </c>
      <c r="C754" s="213" t="s">
        <v>1950</v>
      </c>
      <c r="D754" s="213"/>
      <c r="E754" s="228" t="s">
        <v>1585</v>
      </c>
      <c r="F754" s="211">
        <v>1</v>
      </c>
      <c r="G754" s="211">
        <v>798000</v>
      </c>
      <c r="H754" s="211">
        <f t="shared" si="17"/>
        <v>798000</v>
      </c>
      <c r="I754" s="176" t="s">
        <v>1951</v>
      </c>
      <c r="J754" s="218"/>
      <c r="K754" s="210"/>
      <c r="L754" s="210"/>
      <c r="M754" s="210"/>
      <c r="P754" s="188"/>
      <c r="Q754" s="188"/>
      <c r="R754" s="188"/>
      <c r="S754" s="188"/>
    </row>
    <row r="755" spans="1:19" s="4" customFormat="1" ht="21" customHeight="1">
      <c r="A755" s="176"/>
      <c r="B755" s="209"/>
      <c r="C755" s="213"/>
      <c r="D755" s="236"/>
      <c r="E755" s="228"/>
      <c r="F755" s="211"/>
      <c r="G755" s="211"/>
      <c r="H755" s="211"/>
      <c r="I755" s="176"/>
      <c r="J755" s="218"/>
      <c r="K755" s="210"/>
      <c r="L755" s="210"/>
      <c r="M755" s="210"/>
      <c r="P755" s="188"/>
      <c r="Q755" s="188"/>
      <c r="R755" s="188"/>
      <c r="S755" s="188"/>
    </row>
    <row r="756" spans="1:19" s="4" customFormat="1" ht="21" customHeight="1">
      <c r="A756" s="176"/>
      <c r="B756" s="209"/>
      <c r="C756" s="213"/>
      <c r="D756" s="236"/>
      <c r="E756" s="228"/>
      <c r="F756" s="211"/>
      <c r="G756" s="211"/>
      <c r="H756" s="211"/>
      <c r="I756" s="176"/>
      <c r="J756" s="218"/>
      <c r="K756" s="218"/>
      <c r="L756" s="218"/>
      <c r="M756" s="218"/>
      <c r="P756" s="188"/>
      <c r="Q756" s="188"/>
      <c r="R756" s="188"/>
      <c r="S756" s="188"/>
    </row>
    <row r="757" spans="1:19" s="4" customFormat="1" ht="21" customHeight="1">
      <c r="A757" s="176"/>
      <c r="B757" s="209"/>
      <c r="C757" s="213"/>
      <c r="D757" s="213"/>
      <c r="E757" s="228"/>
      <c r="F757" s="211"/>
      <c r="G757" s="211"/>
      <c r="H757" s="211"/>
      <c r="I757" s="176"/>
      <c r="J757" s="218"/>
      <c r="K757" s="210"/>
      <c r="L757" s="210"/>
      <c r="M757" s="210"/>
      <c r="P757" s="188"/>
      <c r="Q757" s="188"/>
      <c r="R757" s="188"/>
      <c r="S757" s="188"/>
    </row>
    <row r="758" spans="1:19" s="4" customFormat="1" ht="21" customHeight="1">
      <c r="A758" s="229"/>
      <c r="B758" s="230"/>
      <c r="C758" s="219"/>
      <c r="D758" s="218"/>
      <c r="E758" s="228"/>
      <c r="G758" s="211"/>
      <c r="H758" s="211"/>
      <c r="I758" s="176"/>
      <c r="J758" s="218"/>
      <c r="K758" s="218"/>
      <c r="L758" s="218"/>
      <c r="M758" s="218"/>
      <c r="N758" s="188"/>
      <c r="P758" s="188"/>
      <c r="Q758" s="188"/>
      <c r="R758" s="188"/>
      <c r="S758" s="188"/>
    </row>
    <row r="759" spans="1:19" ht="21" customHeight="1">
      <c r="A759" s="176"/>
      <c r="B759" s="213"/>
      <c r="C759" s="213"/>
      <c r="D759" s="213"/>
      <c r="E759" s="228"/>
      <c r="F759" s="211"/>
      <c r="G759" s="211"/>
      <c r="H759" s="211"/>
      <c r="J759" s="218"/>
      <c r="K759" s="210"/>
      <c r="L759" s="210"/>
      <c r="M759" s="210"/>
    </row>
    <row r="760" spans="1:19" s="4" customFormat="1" ht="21" customHeight="1">
      <c r="A760" s="176"/>
      <c r="B760" s="209" t="s">
        <v>1659</v>
      </c>
      <c r="C760" s="213"/>
      <c r="D760" s="213"/>
      <c r="E760" s="228"/>
      <c r="F760" s="211"/>
      <c r="G760" s="211"/>
      <c r="H760" s="211">
        <f>SUM(H741:H759)</f>
        <v>2588840</v>
      </c>
      <c r="I760" s="176"/>
      <c r="J760" s="218"/>
      <c r="K760" s="210"/>
      <c r="L760" s="210"/>
      <c r="M760" s="210"/>
      <c r="P760" s="188"/>
      <c r="Q760" s="188"/>
      <c r="R760" s="188"/>
      <c r="S760" s="188"/>
    </row>
    <row r="761" spans="1:19" s="4" customFormat="1" ht="21" customHeight="1">
      <c r="A761" s="176"/>
      <c r="B761" s="209"/>
      <c r="C761" s="213"/>
      <c r="D761" s="213"/>
      <c r="E761" s="228"/>
      <c r="F761" s="211"/>
      <c r="G761" s="211"/>
      <c r="H761" s="211"/>
      <c r="I761" s="176"/>
      <c r="J761" s="218"/>
      <c r="K761" s="210"/>
      <c r="L761" s="210"/>
      <c r="M761" s="210"/>
      <c r="P761" s="188"/>
      <c r="Q761" s="188"/>
      <c r="R761" s="188"/>
      <c r="S761" s="188"/>
    </row>
    <row r="762" spans="1:19" ht="21" customHeight="1">
      <c r="A762" s="224" t="s">
        <v>1952</v>
      </c>
      <c r="B762" s="188" t="s">
        <v>1953</v>
      </c>
      <c r="C762" s="188"/>
      <c r="D762" s="188"/>
      <c r="G762" s="188"/>
      <c r="H762" s="231"/>
      <c r="I762" s="214"/>
      <c r="K762" s="188"/>
      <c r="L762" s="188"/>
      <c r="M762" s="188"/>
      <c r="N762" s="188"/>
      <c r="O762" s="188"/>
    </row>
    <row r="763" spans="1:19" ht="21" customHeight="1">
      <c r="A763" s="186"/>
      <c r="B763" s="188"/>
      <c r="C763" s="188"/>
      <c r="D763" s="188"/>
      <c r="G763" s="188"/>
      <c r="H763" s="231"/>
      <c r="I763" s="214"/>
      <c r="K763" s="188"/>
      <c r="L763" s="188"/>
      <c r="M763" s="188"/>
      <c r="N763" s="188"/>
      <c r="O763" s="188"/>
    </row>
    <row r="764" spans="1:19" ht="21" customHeight="1">
      <c r="A764" s="186"/>
      <c r="B764" s="188" t="s">
        <v>1954</v>
      </c>
      <c r="C764" s="188" t="s">
        <v>1955</v>
      </c>
      <c r="D764" s="188" t="s">
        <v>1514</v>
      </c>
      <c r="E764" s="186" t="s">
        <v>1508</v>
      </c>
      <c r="F764" s="4">
        <v>585</v>
      </c>
      <c r="G764" s="194">
        <v>150</v>
      </c>
      <c r="H764" s="211">
        <f t="shared" ref="H764:H774" si="18">INT(F764*G764)</f>
        <v>87750</v>
      </c>
      <c r="I764" s="176" t="s">
        <v>1509</v>
      </c>
      <c r="K764" s="188"/>
      <c r="L764" s="188"/>
      <c r="M764" s="188"/>
      <c r="N764" s="188"/>
      <c r="O764" s="188"/>
    </row>
    <row r="765" spans="1:19" ht="21" customHeight="1">
      <c r="A765" s="186"/>
      <c r="B765" s="188"/>
      <c r="C765" s="188"/>
      <c r="D765" s="188"/>
      <c r="G765" s="194"/>
      <c r="H765" s="211"/>
      <c r="K765" s="188"/>
      <c r="L765" s="188"/>
      <c r="M765" s="188"/>
      <c r="N765" s="188"/>
      <c r="O765" s="188"/>
    </row>
    <row r="766" spans="1:19" ht="21" customHeight="1">
      <c r="A766" s="186"/>
      <c r="B766" s="219" t="s">
        <v>1522</v>
      </c>
      <c r="C766" s="213" t="s">
        <v>1821</v>
      </c>
      <c r="D766" s="236" t="s">
        <v>1563</v>
      </c>
      <c r="E766" s="228" t="s">
        <v>1508</v>
      </c>
      <c r="F766" s="4">
        <v>585</v>
      </c>
      <c r="G766" s="188">
        <v>740</v>
      </c>
      <c r="H766" s="211">
        <f t="shared" si="18"/>
        <v>432900</v>
      </c>
      <c r="I766" s="176" t="s">
        <v>1525</v>
      </c>
      <c r="K766" s="188"/>
      <c r="L766" s="188"/>
      <c r="M766" s="188"/>
      <c r="N766" s="188"/>
      <c r="O766" s="188"/>
    </row>
    <row r="767" spans="1:19" ht="21" customHeight="1">
      <c r="A767" s="186"/>
      <c r="B767" s="188"/>
      <c r="C767" s="188"/>
      <c r="D767" s="188"/>
      <c r="G767" s="194"/>
      <c r="H767" s="211"/>
      <c r="K767" s="188"/>
      <c r="L767" s="188"/>
      <c r="M767" s="188"/>
      <c r="N767" s="188"/>
      <c r="O767" s="188"/>
    </row>
    <row r="768" spans="1:19" ht="21" customHeight="1">
      <c r="A768" s="186"/>
      <c r="B768" s="188" t="s">
        <v>1564</v>
      </c>
      <c r="C768" s="188" t="s">
        <v>1565</v>
      </c>
      <c r="D768" s="188"/>
      <c r="E768" s="186" t="s">
        <v>1566</v>
      </c>
      <c r="F768" s="4">
        <v>41</v>
      </c>
      <c r="G768" s="188">
        <v>1600</v>
      </c>
      <c r="H768" s="211">
        <f t="shared" si="18"/>
        <v>65600</v>
      </c>
      <c r="I768" s="176" t="s">
        <v>1543</v>
      </c>
      <c r="K768" s="188"/>
      <c r="L768" s="188"/>
      <c r="M768" s="188"/>
      <c r="N768" s="188"/>
      <c r="O768" s="188"/>
    </row>
    <row r="769" spans="1:15" ht="21" customHeight="1">
      <c r="A769" s="186"/>
      <c r="B769" s="217" t="s">
        <v>1569</v>
      </c>
      <c r="C769" s="255" t="s">
        <v>1956</v>
      </c>
      <c r="D769" s="256"/>
      <c r="E769" s="190" t="s">
        <v>1566</v>
      </c>
      <c r="F769" s="4">
        <v>1</v>
      </c>
      <c r="G769" s="194">
        <v>2460</v>
      </c>
      <c r="H769" s="211">
        <f t="shared" si="18"/>
        <v>2460</v>
      </c>
      <c r="I769" s="176" t="s">
        <v>1543</v>
      </c>
      <c r="K769" s="188"/>
      <c r="L769" s="188"/>
      <c r="M769" s="188"/>
      <c r="N769" s="188"/>
      <c r="O769" s="188"/>
    </row>
    <row r="770" spans="1:15" ht="21" customHeight="1">
      <c r="A770" s="186"/>
      <c r="B770" s="219" t="s">
        <v>1957</v>
      </c>
      <c r="C770" s="213" t="s">
        <v>1958</v>
      </c>
      <c r="D770" s="236"/>
      <c r="E770" s="228" t="s">
        <v>1547</v>
      </c>
      <c r="F770" s="4">
        <v>7</v>
      </c>
      <c r="G770" s="194">
        <v>2910</v>
      </c>
      <c r="H770" s="211">
        <f t="shared" si="18"/>
        <v>20370</v>
      </c>
      <c r="I770" s="176" t="s">
        <v>1643</v>
      </c>
      <c r="K770" s="188"/>
      <c r="L770" s="188"/>
      <c r="M770" s="188"/>
      <c r="N770" s="188"/>
      <c r="O770" s="188"/>
    </row>
    <row r="771" spans="1:15" ht="21" customHeight="1">
      <c r="A771" s="186"/>
      <c r="B771" s="219" t="s">
        <v>1957</v>
      </c>
      <c r="C771" s="188" t="s">
        <v>1959</v>
      </c>
      <c r="D771" s="188"/>
      <c r="E771" s="186" t="s">
        <v>1547</v>
      </c>
      <c r="F771" s="4">
        <v>34</v>
      </c>
      <c r="G771" s="194">
        <v>2880</v>
      </c>
      <c r="H771" s="211">
        <f t="shared" si="18"/>
        <v>97920</v>
      </c>
      <c r="I771" s="176" t="s">
        <v>1654</v>
      </c>
      <c r="K771" s="188"/>
      <c r="L771" s="188"/>
      <c r="M771" s="188"/>
      <c r="N771" s="188"/>
      <c r="O771" s="188"/>
    </row>
    <row r="772" spans="1:15" ht="21" customHeight="1">
      <c r="A772" s="186"/>
      <c r="B772" s="219" t="s">
        <v>1957</v>
      </c>
      <c r="C772" s="219" t="s">
        <v>1960</v>
      </c>
      <c r="D772" s="236"/>
      <c r="E772" s="186" t="s">
        <v>1547</v>
      </c>
      <c r="F772" s="4">
        <v>1</v>
      </c>
      <c r="G772" s="194">
        <v>4760</v>
      </c>
      <c r="H772" s="211">
        <f t="shared" si="18"/>
        <v>4760</v>
      </c>
      <c r="I772" s="176" t="s">
        <v>1654</v>
      </c>
      <c r="K772" s="188"/>
      <c r="L772" s="188"/>
      <c r="M772" s="188"/>
      <c r="N772" s="188"/>
      <c r="O772" s="188"/>
    </row>
    <row r="773" spans="1:15" ht="21" customHeight="1">
      <c r="A773" s="186"/>
      <c r="B773" s="188"/>
      <c r="C773" s="188"/>
      <c r="D773" s="188"/>
      <c r="G773" s="188"/>
      <c r="H773" s="211"/>
      <c r="K773" s="188"/>
      <c r="L773" s="188"/>
      <c r="M773" s="188"/>
      <c r="N773" s="188"/>
      <c r="O773" s="188"/>
    </row>
    <row r="774" spans="1:15" ht="21" customHeight="1">
      <c r="A774" s="186"/>
      <c r="B774" s="188" t="s">
        <v>1532</v>
      </c>
      <c r="C774" s="188" t="s">
        <v>1811</v>
      </c>
      <c r="D774" s="188" t="s">
        <v>1961</v>
      </c>
      <c r="E774" s="186" t="s">
        <v>101</v>
      </c>
      <c r="F774" s="4">
        <v>1</v>
      </c>
      <c r="G774" s="194">
        <v>4790</v>
      </c>
      <c r="H774" s="211">
        <f t="shared" si="18"/>
        <v>4790</v>
      </c>
      <c r="I774" s="176" t="s">
        <v>1962</v>
      </c>
      <c r="K774" s="188"/>
      <c r="L774" s="188"/>
      <c r="M774" s="188"/>
      <c r="N774" s="188"/>
      <c r="O774" s="188"/>
    </row>
    <row r="775" spans="1:15" ht="21" customHeight="1">
      <c r="A775" s="186"/>
      <c r="B775" s="188"/>
      <c r="C775" s="188"/>
      <c r="D775" s="188"/>
      <c r="G775" s="188"/>
      <c r="H775" s="211"/>
      <c r="K775" s="188"/>
      <c r="L775" s="188"/>
      <c r="M775" s="188"/>
      <c r="N775" s="188"/>
      <c r="O775" s="188"/>
    </row>
    <row r="776" spans="1:15" ht="21" customHeight="1">
      <c r="A776" s="186"/>
      <c r="B776" s="188"/>
      <c r="C776" s="188"/>
      <c r="D776" s="188"/>
      <c r="G776" s="188"/>
      <c r="H776" s="198"/>
      <c r="I776" s="238"/>
      <c r="K776" s="188"/>
      <c r="L776" s="188"/>
      <c r="M776" s="188"/>
      <c r="N776" s="188"/>
      <c r="O776" s="188"/>
    </row>
    <row r="777" spans="1:15" ht="21" customHeight="1">
      <c r="A777" s="186"/>
      <c r="B777" s="188"/>
      <c r="C777" s="188"/>
      <c r="D777" s="188"/>
      <c r="G777" s="188"/>
      <c r="H777" s="198"/>
      <c r="I777" s="238"/>
      <c r="K777" s="188"/>
      <c r="L777" s="188"/>
      <c r="M777" s="188"/>
      <c r="N777" s="188"/>
      <c r="O777" s="188"/>
    </row>
    <row r="778" spans="1:15" ht="21" customHeight="1">
      <c r="A778" s="186"/>
      <c r="B778" s="188"/>
      <c r="C778" s="188"/>
      <c r="D778" s="188"/>
      <c r="G778" s="188"/>
      <c r="H778" s="198"/>
      <c r="I778" s="238"/>
      <c r="K778" s="188"/>
      <c r="L778" s="188"/>
      <c r="M778" s="188"/>
      <c r="N778" s="188"/>
      <c r="O778" s="188"/>
    </row>
    <row r="779" spans="1:15" ht="21" customHeight="1">
      <c r="A779" s="186"/>
      <c r="B779" s="188"/>
      <c r="C779" s="188"/>
      <c r="D779" s="188"/>
      <c r="G779" s="188"/>
      <c r="H779" s="198"/>
      <c r="I779" s="238"/>
      <c r="K779" s="188"/>
      <c r="L779" s="188"/>
      <c r="M779" s="188"/>
      <c r="N779" s="188"/>
      <c r="O779" s="188"/>
    </row>
    <row r="780" spans="1:15" ht="21" customHeight="1">
      <c r="A780" s="186"/>
      <c r="B780" s="188"/>
      <c r="C780" s="188"/>
      <c r="D780" s="188"/>
      <c r="G780" s="188"/>
      <c r="H780" s="198"/>
      <c r="I780" s="238"/>
      <c r="K780" s="188"/>
      <c r="L780" s="188"/>
      <c r="M780" s="188"/>
      <c r="N780" s="188"/>
      <c r="O780" s="188"/>
    </row>
    <row r="781" spans="1:15" ht="21" customHeight="1">
      <c r="A781" s="186"/>
      <c r="B781" s="188"/>
      <c r="C781" s="188"/>
      <c r="D781" s="188"/>
      <c r="G781" s="188"/>
      <c r="H781" s="198"/>
      <c r="I781" s="238"/>
      <c r="K781" s="188"/>
      <c r="L781" s="188"/>
      <c r="M781" s="188"/>
      <c r="N781" s="188"/>
      <c r="O781" s="188"/>
    </row>
    <row r="782" spans="1:15" ht="21" customHeight="1">
      <c r="A782" s="186"/>
      <c r="B782" s="188"/>
      <c r="C782" s="188"/>
      <c r="D782" s="188"/>
      <c r="G782" s="188"/>
      <c r="H782" s="198"/>
      <c r="I782" s="238"/>
      <c r="K782" s="188"/>
      <c r="L782" s="188"/>
      <c r="M782" s="188"/>
      <c r="N782" s="188"/>
      <c r="O782" s="188"/>
    </row>
    <row r="783" spans="1:15" ht="21" customHeight="1">
      <c r="A783" s="186"/>
      <c r="B783" s="188" t="s">
        <v>1659</v>
      </c>
      <c r="C783" s="188"/>
      <c r="D783" s="188"/>
      <c r="G783" s="188"/>
      <c r="H783" s="198">
        <f>SUM(H764:H782)</f>
        <v>716550</v>
      </c>
      <c r="I783" s="238"/>
      <c r="K783" s="188"/>
      <c r="L783" s="188"/>
      <c r="M783" s="188"/>
      <c r="N783" s="188"/>
      <c r="O783" s="188"/>
    </row>
    <row r="784" spans="1:15" ht="21" customHeight="1">
      <c r="A784" s="186"/>
      <c r="B784" s="188"/>
      <c r="C784" s="188"/>
      <c r="D784" s="188"/>
      <c r="G784" s="188"/>
      <c r="H784" s="198"/>
      <c r="I784" s="238"/>
      <c r="K784" s="188"/>
      <c r="L784" s="188"/>
      <c r="M784" s="188"/>
      <c r="N784" s="188"/>
      <c r="O784" s="188"/>
    </row>
    <row r="785" spans="1:19" ht="21" customHeight="1">
      <c r="A785" s="176">
        <v>14</v>
      </c>
      <c r="B785" s="217" t="s">
        <v>1963</v>
      </c>
      <c r="C785" s="213"/>
      <c r="D785" s="213"/>
      <c r="E785" s="228"/>
      <c r="F785" s="211"/>
      <c r="G785" s="211"/>
      <c r="H785" s="211"/>
      <c r="J785" s="218"/>
      <c r="K785" s="210"/>
      <c r="L785" s="210"/>
      <c r="M785" s="210"/>
    </row>
    <row r="786" spans="1:19" ht="21" customHeight="1">
      <c r="A786" s="229"/>
      <c r="B786" s="230"/>
      <c r="C786" s="191"/>
      <c r="D786" s="191"/>
      <c r="E786" s="228"/>
      <c r="F786" s="211"/>
      <c r="G786" s="211"/>
      <c r="H786" s="211"/>
      <c r="J786" s="218"/>
      <c r="K786" s="210"/>
      <c r="L786" s="210"/>
      <c r="M786" s="210"/>
    </row>
    <row r="787" spans="1:19" ht="21" customHeight="1">
      <c r="A787" s="242"/>
      <c r="B787" s="219" t="s">
        <v>1830</v>
      </c>
      <c r="C787" s="185" t="s">
        <v>1831</v>
      </c>
      <c r="D787" s="185" t="s">
        <v>1507</v>
      </c>
      <c r="E787" s="228" t="s">
        <v>1508</v>
      </c>
      <c r="F787" s="211">
        <v>774</v>
      </c>
      <c r="G787" s="211">
        <v>330</v>
      </c>
      <c r="H787" s="211">
        <f t="shared" ref="H787:H824" si="19">INT(F787*G787)</f>
        <v>255420</v>
      </c>
      <c r="I787" s="176" t="s">
        <v>1832</v>
      </c>
      <c r="J787" s="218"/>
      <c r="K787" s="210"/>
      <c r="L787" s="210"/>
      <c r="M787" s="210"/>
    </row>
    <row r="788" spans="1:19" s="4" customFormat="1" ht="21" customHeight="1">
      <c r="A788" s="176"/>
      <c r="B788" s="219" t="s">
        <v>1830</v>
      </c>
      <c r="C788" s="185" t="s">
        <v>1831</v>
      </c>
      <c r="D788" s="213" t="s">
        <v>1514</v>
      </c>
      <c r="E788" s="228" t="s">
        <v>1508</v>
      </c>
      <c r="F788" s="211">
        <v>46</v>
      </c>
      <c r="G788" s="211">
        <v>370</v>
      </c>
      <c r="H788" s="211">
        <f t="shared" si="19"/>
        <v>17020</v>
      </c>
      <c r="I788" s="176" t="s">
        <v>1832</v>
      </c>
      <c r="J788" s="218"/>
      <c r="K788" s="210"/>
      <c r="L788" s="210"/>
      <c r="M788" s="210"/>
      <c r="P788" s="188"/>
      <c r="Q788" s="188"/>
      <c r="R788" s="188"/>
      <c r="S788" s="188"/>
    </row>
    <row r="789" spans="1:19" s="4" customFormat="1" ht="21" customHeight="1">
      <c r="A789" s="242"/>
      <c r="B789" s="219" t="s">
        <v>1830</v>
      </c>
      <c r="C789" s="213" t="s">
        <v>1964</v>
      </c>
      <c r="D789" s="185" t="s">
        <v>1507</v>
      </c>
      <c r="E789" s="228" t="s">
        <v>1508</v>
      </c>
      <c r="F789" s="211">
        <v>69</v>
      </c>
      <c r="G789" s="211">
        <v>440</v>
      </c>
      <c r="H789" s="211">
        <f t="shared" si="19"/>
        <v>30360</v>
      </c>
      <c r="I789" s="176" t="s">
        <v>1832</v>
      </c>
      <c r="J789" s="218"/>
      <c r="K789" s="218"/>
      <c r="L789" s="210"/>
      <c r="M789" s="210"/>
      <c r="P789" s="188"/>
      <c r="Q789" s="188"/>
      <c r="R789" s="188"/>
      <c r="S789" s="188"/>
    </row>
    <row r="790" spans="1:19" s="4" customFormat="1" ht="21" customHeight="1">
      <c r="A790" s="242"/>
      <c r="B790" s="219" t="s">
        <v>1830</v>
      </c>
      <c r="C790" s="213" t="s">
        <v>1964</v>
      </c>
      <c r="D790" s="213" t="s">
        <v>1514</v>
      </c>
      <c r="E790" s="228" t="s">
        <v>1508</v>
      </c>
      <c r="F790" s="211">
        <v>7</v>
      </c>
      <c r="G790" s="211">
        <v>480</v>
      </c>
      <c r="H790" s="211">
        <f t="shared" si="19"/>
        <v>3360</v>
      </c>
      <c r="I790" s="176" t="s">
        <v>1832</v>
      </c>
      <c r="J790" s="218"/>
      <c r="K790" s="218"/>
      <c r="L790" s="210"/>
      <c r="M790" s="210"/>
      <c r="P790" s="188"/>
      <c r="Q790" s="188"/>
      <c r="R790" s="188"/>
      <c r="S790" s="188"/>
    </row>
    <row r="791" spans="1:19" ht="21" customHeight="1">
      <c r="A791" s="242"/>
      <c r="B791" s="209" t="s">
        <v>1965</v>
      </c>
      <c r="C791" s="213" t="s">
        <v>1863</v>
      </c>
      <c r="D791" s="185" t="s">
        <v>1507</v>
      </c>
      <c r="E791" s="228" t="s">
        <v>1508</v>
      </c>
      <c r="F791" s="211">
        <v>129</v>
      </c>
      <c r="G791" s="211">
        <v>470</v>
      </c>
      <c r="H791" s="211">
        <f t="shared" si="19"/>
        <v>60630</v>
      </c>
      <c r="I791" s="176" t="s">
        <v>1832</v>
      </c>
      <c r="J791" s="218"/>
      <c r="K791" s="218"/>
      <c r="L791" s="218"/>
      <c r="M791" s="218"/>
      <c r="N791" s="188"/>
    </row>
    <row r="792" spans="1:19" ht="21" customHeight="1">
      <c r="A792" s="242"/>
      <c r="B792" s="209" t="s">
        <v>1965</v>
      </c>
      <c r="C792" s="213" t="s">
        <v>1863</v>
      </c>
      <c r="D792" s="213" t="s">
        <v>1514</v>
      </c>
      <c r="E792" s="228" t="s">
        <v>1508</v>
      </c>
      <c r="F792" s="211">
        <v>5</v>
      </c>
      <c r="G792" s="211">
        <v>510</v>
      </c>
      <c r="H792" s="211">
        <f t="shared" si="19"/>
        <v>2550</v>
      </c>
      <c r="I792" s="176" t="s">
        <v>1832</v>
      </c>
      <c r="J792" s="218"/>
      <c r="K792" s="218"/>
      <c r="L792" s="218"/>
      <c r="M792" s="218"/>
      <c r="N792" s="188"/>
    </row>
    <row r="793" spans="1:19" ht="21" customHeight="1">
      <c r="A793" s="176"/>
      <c r="B793" s="209" t="s">
        <v>1965</v>
      </c>
      <c r="C793" s="213" t="s">
        <v>1864</v>
      </c>
      <c r="D793" s="185" t="s">
        <v>1507</v>
      </c>
      <c r="E793" s="228" t="s">
        <v>1508</v>
      </c>
      <c r="F793" s="211">
        <v>287</v>
      </c>
      <c r="G793" s="211">
        <v>580</v>
      </c>
      <c r="H793" s="211">
        <f t="shared" si="19"/>
        <v>166460</v>
      </c>
      <c r="I793" s="176" t="s">
        <v>1832</v>
      </c>
      <c r="J793" s="218"/>
      <c r="K793" s="210"/>
      <c r="L793" s="210"/>
      <c r="M793" s="210"/>
    </row>
    <row r="794" spans="1:19" ht="21" customHeight="1">
      <c r="A794" s="176"/>
      <c r="B794" s="209" t="s">
        <v>1965</v>
      </c>
      <c r="C794" s="213" t="s">
        <v>1864</v>
      </c>
      <c r="D794" s="213" t="s">
        <v>1514</v>
      </c>
      <c r="E794" s="228" t="s">
        <v>1508</v>
      </c>
      <c r="F794" s="211">
        <v>7</v>
      </c>
      <c r="G794" s="211">
        <v>620</v>
      </c>
      <c r="H794" s="211">
        <f t="shared" si="19"/>
        <v>4340</v>
      </c>
      <c r="I794" s="176" t="s">
        <v>1509</v>
      </c>
      <c r="J794" s="218"/>
      <c r="K794" s="210"/>
      <c r="L794" s="210"/>
      <c r="M794" s="210"/>
    </row>
    <row r="795" spans="1:19" s="4" customFormat="1" ht="21" customHeight="1">
      <c r="A795" s="176"/>
      <c r="B795" s="209" t="s">
        <v>1965</v>
      </c>
      <c r="C795" s="191" t="s">
        <v>1865</v>
      </c>
      <c r="D795" s="213" t="s">
        <v>1514</v>
      </c>
      <c r="E795" s="228" t="s">
        <v>1508</v>
      </c>
      <c r="F795" s="211">
        <v>63</v>
      </c>
      <c r="G795" s="211">
        <v>1000</v>
      </c>
      <c r="H795" s="211">
        <f t="shared" si="19"/>
        <v>63000</v>
      </c>
      <c r="I795" s="176" t="s">
        <v>1509</v>
      </c>
      <c r="J795" s="218"/>
      <c r="K795" s="210"/>
      <c r="L795" s="210"/>
      <c r="M795" s="210"/>
      <c r="P795" s="188"/>
      <c r="Q795" s="188"/>
      <c r="R795" s="188"/>
      <c r="S795" s="188"/>
    </row>
    <row r="796" spans="1:19" s="4" customFormat="1" ht="21" customHeight="1">
      <c r="A796" s="176"/>
      <c r="B796" s="209" t="s">
        <v>1965</v>
      </c>
      <c r="C796" s="191" t="s">
        <v>1866</v>
      </c>
      <c r="D796" s="213" t="s">
        <v>1514</v>
      </c>
      <c r="E796" s="228" t="s">
        <v>1508</v>
      </c>
      <c r="F796" s="211">
        <v>31</v>
      </c>
      <c r="G796" s="211">
        <v>1350</v>
      </c>
      <c r="H796" s="211">
        <f t="shared" si="19"/>
        <v>41850</v>
      </c>
      <c r="I796" s="176" t="s">
        <v>1509</v>
      </c>
      <c r="J796" s="218"/>
      <c r="K796" s="210"/>
      <c r="L796" s="210"/>
      <c r="M796" s="210"/>
      <c r="P796" s="188"/>
      <c r="Q796" s="188"/>
      <c r="R796" s="188"/>
      <c r="S796" s="188"/>
    </row>
    <row r="797" spans="1:19" s="4" customFormat="1" ht="21" customHeight="1">
      <c r="A797" s="176"/>
      <c r="B797" s="209" t="s">
        <v>1965</v>
      </c>
      <c r="C797" s="213" t="s">
        <v>1867</v>
      </c>
      <c r="D797" s="213" t="s">
        <v>1514</v>
      </c>
      <c r="E797" s="228" t="s">
        <v>1508</v>
      </c>
      <c r="F797" s="211">
        <v>123</v>
      </c>
      <c r="G797" s="211">
        <v>2020</v>
      </c>
      <c r="H797" s="211">
        <f t="shared" si="19"/>
        <v>248460</v>
      </c>
      <c r="I797" s="176" t="s">
        <v>1509</v>
      </c>
      <c r="J797" s="218"/>
      <c r="K797" s="210"/>
      <c r="L797" s="210"/>
      <c r="M797" s="210"/>
      <c r="P797" s="188"/>
      <c r="Q797" s="188"/>
      <c r="R797" s="188"/>
      <c r="S797" s="188"/>
    </row>
    <row r="798" spans="1:19" ht="21" customHeight="1">
      <c r="A798" s="176"/>
      <c r="C798" s="213"/>
      <c r="D798" s="213"/>
      <c r="E798" s="228"/>
      <c r="F798" s="211"/>
      <c r="G798" s="211"/>
      <c r="H798" s="211"/>
      <c r="J798" s="218"/>
      <c r="K798" s="210"/>
      <c r="L798" s="210"/>
      <c r="M798" s="210"/>
    </row>
    <row r="799" spans="1:19" ht="21" customHeight="1">
      <c r="A799" s="229"/>
      <c r="B799" s="219" t="s">
        <v>1522</v>
      </c>
      <c r="C799" s="213" t="s">
        <v>1710</v>
      </c>
      <c r="D799" s="236" t="s">
        <v>1563</v>
      </c>
      <c r="E799" s="228" t="s">
        <v>1508</v>
      </c>
      <c r="F799" s="211">
        <v>57</v>
      </c>
      <c r="G799" s="211">
        <v>560</v>
      </c>
      <c r="H799" s="211">
        <f t="shared" si="19"/>
        <v>31920</v>
      </c>
      <c r="I799" s="176" t="s">
        <v>1525</v>
      </c>
      <c r="J799" s="218"/>
      <c r="K799" s="210"/>
      <c r="L799" s="210"/>
      <c r="M799" s="210"/>
    </row>
    <row r="800" spans="1:19" ht="21" customHeight="1">
      <c r="A800" s="242"/>
      <c r="B800" s="219" t="s">
        <v>1522</v>
      </c>
      <c r="C800" s="213" t="s">
        <v>1710</v>
      </c>
      <c r="D800" s="236" t="s">
        <v>1723</v>
      </c>
      <c r="E800" s="228" t="s">
        <v>1508</v>
      </c>
      <c r="F800" s="211">
        <v>7</v>
      </c>
      <c r="G800" s="211">
        <v>660</v>
      </c>
      <c r="H800" s="211">
        <f t="shared" si="19"/>
        <v>4620</v>
      </c>
      <c r="I800" s="176" t="s">
        <v>1525</v>
      </c>
      <c r="J800" s="218"/>
      <c r="K800" s="210"/>
      <c r="L800" s="210"/>
      <c r="M800" s="210"/>
    </row>
    <row r="801" spans="1:19" s="4" customFormat="1" ht="21" customHeight="1">
      <c r="A801" s="242"/>
      <c r="B801" s="219" t="s">
        <v>1522</v>
      </c>
      <c r="C801" s="213" t="s">
        <v>1821</v>
      </c>
      <c r="D801" s="236" t="s">
        <v>1563</v>
      </c>
      <c r="E801" s="228" t="s">
        <v>1508</v>
      </c>
      <c r="F801" s="211">
        <v>94</v>
      </c>
      <c r="G801" s="211">
        <v>740</v>
      </c>
      <c r="H801" s="211">
        <f t="shared" si="19"/>
        <v>69560</v>
      </c>
      <c r="I801" s="176" t="s">
        <v>1525</v>
      </c>
      <c r="J801" s="218"/>
      <c r="K801" s="218"/>
      <c r="L801" s="210"/>
      <c r="M801" s="210"/>
      <c r="P801" s="188"/>
      <c r="Q801" s="188"/>
      <c r="R801" s="188"/>
      <c r="S801" s="188"/>
    </row>
    <row r="802" spans="1:19" s="4" customFormat="1" ht="21" customHeight="1">
      <c r="A802" s="242"/>
      <c r="B802" s="219" t="s">
        <v>1522</v>
      </c>
      <c r="C802" s="213" t="s">
        <v>1562</v>
      </c>
      <c r="D802" s="236" t="s">
        <v>1563</v>
      </c>
      <c r="E802" s="228" t="s">
        <v>1508</v>
      </c>
      <c r="F802" s="211">
        <v>123</v>
      </c>
      <c r="G802" s="211">
        <v>910</v>
      </c>
      <c r="H802" s="211">
        <f t="shared" si="19"/>
        <v>111930</v>
      </c>
      <c r="I802" s="176" t="s">
        <v>1525</v>
      </c>
      <c r="J802" s="218"/>
      <c r="K802" s="218"/>
      <c r="L802" s="210"/>
      <c r="M802" s="210"/>
      <c r="P802" s="188"/>
      <c r="Q802" s="188"/>
      <c r="R802" s="188"/>
      <c r="S802" s="188"/>
    </row>
    <row r="803" spans="1:19" ht="21" customHeight="1">
      <c r="A803" s="242"/>
      <c r="B803" s="209"/>
      <c r="C803" s="213"/>
      <c r="D803" s="236"/>
      <c r="E803" s="228"/>
      <c r="F803" s="211"/>
      <c r="G803" s="211"/>
      <c r="H803" s="211"/>
      <c r="J803" s="218"/>
      <c r="K803" s="218"/>
      <c r="L803" s="218"/>
      <c r="M803" s="218"/>
      <c r="N803" s="188"/>
    </row>
    <row r="804" spans="1:19" ht="21" customHeight="1">
      <c r="A804" s="242"/>
      <c r="B804" s="230" t="s">
        <v>1564</v>
      </c>
      <c r="C804" s="213" t="s">
        <v>1565</v>
      </c>
      <c r="D804" s="213"/>
      <c r="E804" s="228" t="s">
        <v>1566</v>
      </c>
      <c r="F804" s="211">
        <v>38</v>
      </c>
      <c r="G804" s="211">
        <v>1600</v>
      </c>
      <c r="H804" s="211">
        <f t="shared" si="19"/>
        <v>60800</v>
      </c>
      <c r="I804" s="176" t="s">
        <v>1543</v>
      </c>
      <c r="J804" s="218"/>
      <c r="K804" s="218"/>
      <c r="L804" s="218"/>
      <c r="M804" s="218"/>
      <c r="N804" s="188"/>
    </row>
    <row r="805" spans="1:19" ht="21" customHeight="1">
      <c r="A805" s="176"/>
      <c r="B805" s="219"/>
      <c r="C805" s="188"/>
      <c r="D805" s="236"/>
      <c r="E805" s="228"/>
      <c r="F805" s="211"/>
      <c r="G805" s="211"/>
      <c r="H805" s="211"/>
      <c r="J805" s="218"/>
      <c r="K805" s="210"/>
      <c r="L805" s="210"/>
      <c r="M805" s="210"/>
    </row>
    <row r="806" spans="1:19" s="4" customFormat="1" ht="21" customHeight="1">
      <c r="A806" s="176"/>
      <c r="B806" s="209" t="s">
        <v>1532</v>
      </c>
      <c r="C806" s="213" t="s">
        <v>1811</v>
      </c>
      <c r="D806" s="213" t="s">
        <v>1812</v>
      </c>
      <c r="E806" s="228" t="s">
        <v>1566</v>
      </c>
      <c r="F806" s="211">
        <v>4</v>
      </c>
      <c r="G806" s="211">
        <v>6580</v>
      </c>
      <c r="H806" s="211">
        <f t="shared" si="19"/>
        <v>26320</v>
      </c>
      <c r="I806" s="176" t="s">
        <v>1536</v>
      </c>
      <c r="J806" s="218"/>
      <c r="K806" s="210"/>
      <c r="L806" s="210"/>
      <c r="M806" s="210"/>
      <c r="O806" s="257"/>
      <c r="P806" s="188"/>
      <c r="Q806" s="188"/>
      <c r="R806" s="188"/>
      <c r="S806" s="188"/>
    </row>
    <row r="807" spans="1:19" ht="21" customHeight="1">
      <c r="A807" s="176"/>
      <c r="B807" s="230"/>
      <c r="C807" s="213"/>
      <c r="D807" s="213"/>
      <c r="E807" s="228"/>
      <c r="F807" s="211"/>
      <c r="G807" s="211"/>
      <c r="H807" s="211"/>
      <c r="J807" s="218"/>
      <c r="K807" s="210"/>
      <c r="L807" s="210"/>
      <c r="M807" s="210"/>
    </row>
    <row r="808" spans="1:19" s="4" customFormat="1" ht="21" customHeight="1">
      <c r="A808" s="176"/>
      <c r="B808" s="209" t="s">
        <v>1966</v>
      </c>
      <c r="C808" s="213" t="s">
        <v>1967</v>
      </c>
      <c r="D808" s="213"/>
      <c r="E808" s="228" t="s">
        <v>1577</v>
      </c>
      <c r="F808" s="211">
        <v>1</v>
      </c>
      <c r="G808" s="211">
        <v>555000</v>
      </c>
      <c r="H808" s="211">
        <f t="shared" si="19"/>
        <v>555000</v>
      </c>
      <c r="I808" s="176" t="s">
        <v>1568</v>
      </c>
      <c r="J808" s="218"/>
      <c r="K808" s="210"/>
      <c r="L808" s="210"/>
      <c r="M808" s="210"/>
      <c r="P808" s="188"/>
      <c r="Q808" s="188"/>
      <c r="R808" s="188"/>
      <c r="S808" s="188"/>
    </row>
    <row r="809" spans="1:19" s="4" customFormat="1" ht="21" customHeight="1">
      <c r="A809" s="176"/>
      <c r="B809" s="209" t="s">
        <v>1968</v>
      </c>
      <c r="C809" s="213"/>
      <c r="D809" s="213"/>
      <c r="E809" s="228" t="s">
        <v>1577</v>
      </c>
      <c r="F809" s="211">
        <v>9</v>
      </c>
      <c r="G809" s="211">
        <v>23600</v>
      </c>
      <c r="H809" s="211">
        <f t="shared" si="19"/>
        <v>212400</v>
      </c>
      <c r="I809" s="176" t="s">
        <v>1568</v>
      </c>
      <c r="J809" s="218"/>
      <c r="K809" s="210"/>
      <c r="L809" s="210"/>
      <c r="M809" s="210"/>
      <c r="P809" s="188"/>
      <c r="Q809" s="188"/>
      <c r="R809" s="188"/>
      <c r="S809" s="188"/>
    </row>
    <row r="810" spans="1:19" s="4" customFormat="1" ht="21" customHeight="1">
      <c r="A810" s="176"/>
      <c r="B810" s="209" t="s">
        <v>1969</v>
      </c>
      <c r="C810" s="213" t="s">
        <v>1970</v>
      </c>
      <c r="D810" s="213"/>
      <c r="E810" s="228" t="s">
        <v>1566</v>
      </c>
      <c r="F810" s="211">
        <v>9</v>
      </c>
      <c r="G810" s="211">
        <v>318000</v>
      </c>
      <c r="H810" s="211">
        <f t="shared" si="19"/>
        <v>2862000</v>
      </c>
      <c r="I810" s="176" t="s">
        <v>1568</v>
      </c>
      <c r="J810" s="218"/>
      <c r="K810" s="210"/>
      <c r="L810" s="210"/>
      <c r="M810" s="210"/>
      <c r="P810" s="188"/>
      <c r="Q810" s="188"/>
      <c r="R810" s="188"/>
      <c r="S810" s="188"/>
    </row>
    <row r="811" spans="1:19" s="4" customFormat="1" ht="21" customHeight="1">
      <c r="A811" s="176"/>
      <c r="B811" s="209" t="s">
        <v>1971</v>
      </c>
      <c r="C811" s="213"/>
      <c r="D811" s="213"/>
      <c r="E811" s="228" t="s">
        <v>1566</v>
      </c>
      <c r="F811" s="211">
        <v>9</v>
      </c>
      <c r="G811" s="211">
        <v>5880</v>
      </c>
      <c r="H811" s="211">
        <f t="shared" si="19"/>
        <v>52920</v>
      </c>
      <c r="I811" s="176" t="s">
        <v>1568</v>
      </c>
      <c r="J811" s="218"/>
      <c r="K811" s="210"/>
      <c r="L811" s="210"/>
      <c r="M811" s="210"/>
      <c r="P811" s="188"/>
      <c r="Q811" s="188"/>
      <c r="R811" s="188"/>
      <c r="S811" s="188"/>
    </row>
    <row r="812" spans="1:19" s="4" customFormat="1" ht="21" customHeight="1">
      <c r="A812" s="176"/>
      <c r="B812" s="209"/>
      <c r="C812" s="213"/>
      <c r="D812" s="213"/>
      <c r="E812" s="228"/>
      <c r="F812" s="211"/>
      <c r="G812" s="211"/>
      <c r="H812" s="211"/>
      <c r="I812" s="176"/>
      <c r="J812" s="218"/>
      <c r="K812" s="210"/>
      <c r="L812" s="210"/>
      <c r="M812" s="210"/>
      <c r="P812" s="188"/>
      <c r="Q812" s="188"/>
      <c r="R812" s="188"/>
      <c r="S812" s="188"/>
    </row>
    <row r="813" spans="1:19" s="4" customFormat="1" ht="21" customHeight="1">
      <c r="A813" s="176"/>
      <c r="B813" s="219" t="s">
        <v>1972</v>
      </c>
      <c r="C813" s="213" t="s">
        <v>1973</v>
      </c>
      <c r="D813" s="213" t="s">
        <v>1974</v>
      </c>
      <c r="E813" s="228" t="s">
        <v>1566</v>
      </c>
      <c r="F813" s="211">
        <v>1</v>
      </c>
      <c r="G813" s="211">
        <v>25600</v>
      </c>
      <c r="H813" s="211">
        <f t="shared" si="19"/>
        <v>25600</v>
      </c>
      <c r="I813" s="176" t="s">
        <v>1568</v>
      </c>
      <c r="J813" s="218"/>
      <c r="K813" s="210"/>
      <c r="L813" s="210"/>
      <c r="M813" s="210"/>
      <c r="P813" s="188"/>
      <c r="Q813" s="188"/>
      <c r="R813" s="188"/>
      <c r="S813" s="188"/>
    </row>
    <row r="814" spans="1:19" s="4" customFormat="1" ht="21" customHeight="1">
      <c r="A814" s="176"/>
      <c r="B814" s="219" t="s">
        <v>1972</v>
      </c>
      <c r="C814" s="213" t="s">
        <v>1973</v>
      </c>
      <c r="D814" s="213"/>
      <c r="E814" s="228" t="s">
        <v>1566</v>
      </c>
      <c r="F814" s="211">
        <v>4</v>
      </c>
      <c r="G814" s="211">
        <v>11600</v>
      </c>
      <c r="H814" s="211">
        <f t="shared" si="19"/>
        <v>46400</v>
      </c>
      <c r="I814" s="176" t="s">
        <v>1568</v>
      </c>
      <c r="J814" s="218"/>
      <c r="K814" s="210"/>
      <c r="L814" s="210"/>
      <c r="M814" s="210"/>
      <c r="P814" s="188"/>
      <c r="Q814" s="188"/>
      <c r="R814" s="188"/>
      <c r="S814" s="188"/>
    </row>
    <row r="815" spans="1:19" s="4" customFormat="1" ht="21" customHeight="1">
      <c r="A815" s="176"/>
      <c r="B815" s="219" t="s">
        <v>1972</v>
      </c>
      <c r="C815" s="213" t="s">
        <v>1975</v>
      </c>
      <c r="D815" s="213"/>
      <c r="E815" s="228" t="s">
        <v>1566</v>
      </c>
      <c r="F815" s="211">
        <v>82</v>
      </c>
      <c r="G815" s="211">
        <v>4770</v>
      </c>
      <c r="H815" s="211">
        <f t="shared" si="19"/>
        <v>391140</v>
      </c>
      <c r="I815" s="176" t="s">
        <v>1568</v>
      </c>
      <c r="J815" s="218"/>
      <c r="K815" s="210"/>
      <c r="L815" s="210"/>
      <c r="M815" s="210"/>
      <c r="P815" s="188"/>
      <c r="Q815" s="188"/>
      <c r="R815" s="188"/>
      <c r="S815" s="188"/>
    </row>
    <row r="816" spans="1:19" s="4" customFormat="1" ht="21" customHeight="1">
      <c r="A816" s="229"/>
      <c r="B816" s="230" t="s">
        <v>1972</v>
      </c>
      <c r="C816" s="219" t="s">
        <v>1976</v>
      </c>
      <c r="D816" s="218" t="s">
        <v>1977</v>
      </c>
      <c r="E816" s="228" t="s">
        <v>1566</v>
      </c>
      <c r="F816" s="211">
        <v>3</v>
      </c>
      <c r="G816" s="211">
        <v>4400</v>
      </c>
      <c r="H816" s="211">
        <f t="shared" si="19"/>
        <v>13200</v>
      </c>
      <c r="I816" s="176" t="s">
        <v>1568</v>
      </c>
      <c r="J816" s="218"/>
      <c r="K816" s="218"/>
      <c r="L816" s="218"/>
      <c r="M816" s="218"/>
      <c r="N816" s="188"/>
      <c r="P816" s="188"/>
      <c r="Q816" s="188"/>
      <c r="R816" s="188"/>
      <c r="S816" s="188"/>
    </row>
    <row r="817" spans="1:19" s="4" customFormat="1" ht="21" customHeight="1">
      <c r="A817" s="176"/>
      <c r="B817" s="213" t="s">
        <v>1972</v>
      </c>
      <c r="C817" s="213" t="s">
        <v>1978</v>
      </c>
      <c r="D817" s="213" t="s">
        <v>1977</v>
      </c>
      <c r="E817" s="228" t="s">
        <v>1566</v>
      </c>
      <c r="F817" s="211">
        <v>17</v>
      </c>
      <c r="G817" s="211">
        <v>4670</v>
      </c>
      <c r="H817" s="211">
        <f t="shared" si="19"/>
        <v>79390</v>
      </c>
      <c r="I817" s="176" t="s">
        <v>1568</v>
      </c>
      <c r="J817" s="218"/>
      <c r="K817" s="210"/>
      <c r="L817" s="210"/>
      <c r="M817" s="210"/>
      <c r="P817" s="188"/>
      <c r="Q817" s="188"/>
      <c r="R817" s="188"/>
      <c r="S817" s="188"/>
    </row>
    <row r="818" spans="1:19" s="4" customFormat="1" ht="21" customHeight="1">
      <c r="A818" s="176"/>
      <c r="B818" s="209" t="s">
        <v>1979</v>
      </c>
      <c r="C818" s="213"/>
      <c r="D818" s="213"/>
      <c r="E818" s="228" t="s">
        <v>1566</v>
      </c>
      <c r="F818" s="211">
        <v>12</v>
      </c>
      <c r="G818" s="211">
        <v>2650</v>
      </c>
      <c r="H818" s="211">
        <f t="shared" si="19"/>
        <v>31800</v>
      </c>
      <c r="I818" s="176" t="s">
        <v>1568</v>
      </c>
      <c r="J818" s="218"/>
      <c r="K818" s="210"/>
      <c r="L818" s="210"/>
      <c r="M818" s="210"/>
      <c r="P818" s="188"/>
      <c r="Q818" s="188"/>
      <c r="R818" s="188"/>
      <c r="S818" s="188"/>
    </row>
    <row r="819" spans="1:19" s="4" customFormat="1" ht="21" customHeight="1">
      <c r="A819" s="229"/>
      <c r="B819" s="230" t="s">
        <v>1972</v>
      </c>
      <c r="C819" s="219" t="s">
        <v>1980</v>
      </c>
      <c r="D819" s="218"/>
      <c r="E819" s="228" t="s">
        <v>1566</v>
      </c>
      <c r="F819" s="4">
        <v>14</v>
      </c>
      <c r="G819" s="211">
        <v>11200</v>
      </c>
      <c r="H819" s="211">
        <f t="shared" si="19"/>
        <v>156800</v>
      </c>
      <c r="I819" s="176" t="s">
        <v>1568</v>
      </c>
      <c r="J819" s="218"/>
      <c r="K819" s="218"/>
      <c r="L819" s="218"/>
      <c r="M819" s="218"/>
      <c r="N819" s="188"/>
      <c r="P819" s="188"/>
      <c r="Q819" s="188"/>
      <c r="R819" s="188"/>
      <c r="S819" s="188"/>
    </row>
    <row r="820" spans="1:19" s="4" customFormat="1" ht="21" customHeight="1">
      <c r="A820" s="176"/>
      <c r="B820" s="209"/>
      <c r="C820" s="213"/>
      <c r="D820" s="213"/>
      <c r="E820" s="228"/>
      <c r="F820" s="211"/>
      <c r="G820" s="211" t="s">
        <v>256</v>
      </c>
      <c r="H820" s="211"/>
      <c r="I820" s="176"/>
      <c r="J820" s="218"/>
      <c r="K820" s="210"/>
      <c r="L820" s="210"/>
      <c r="M820" s="210"/>
      <c r="P820" s="188"/>
      <c r="Q820" s="188"/>
      <c r="R820" s="188"/>
      <c r="S820" s="188"/>
    </row>
    <row r="821" spans="1:19" s="4" customFormat="1" ht="21" customHeight="1">
      <c r="A821" s="176"/>
      <c r="B821" s="209" t="s">
        <v>1981</v>
      </c>
      <c r="C821" s="213" t="s">
        <v>1982</v>
      </c>
      <c r="D821" s="213" t="s">
        <v>1983</v>
      </c>
      <c r="E821" s="228" t="s">
        <v>1566</v>
      </c>
      <c r="F821" s="211">
        <v>12</v>
      </c>
      <c r="G821" s="211">
        <v>16500</v>
      </c>
      <c r="H821" s="211">
        <f t="shared" si="19"/>
        <v>198000</v>
      </c>
      <c r="I821" s="176" t="s">
        <v>1568</v>
      </c>
      <c r="J821" s="218"/>
      <c r="K821" s="210"/>
      <c r="L821" s="210"/>
      <c r="M821" s="210"/>
      <c r="P821" s="188"/>
      <c r="Q821" s="188"/>
      <c r="R821" s="188"/>
      <c r="S821" s="188"/>
    </row>
    <row r="822" spans="1:19" s="4" customFormat="1" ht="21" customHeight="1">
      <c r="A822" s="229"/>
      <c r="B822" s="209" t="s">
        <v>1981</v>
      </c>
      <c r="C822" s="219" t="s">
        <v>1984</v>
      </c>
      <c r="D822" s="218" t="s">
        <v>1985</v>
      </c>
      <c r="E822" s="228" t="s">
        <v>1566</v>
      </c>
      <c r="F822" s="4">
        <v>6</v>
      </c>
      <c r="G822" s="211">
        <v>25000</v>
      </c>
      <c r="H822" s="211">
        <f t="shared" si="19"/>
        <v>150000</v>
      </c>
      <c r="I822" s="176" t="s">
        <v>1568</v>
      </c>
      <c r="J822" s="218"/>
      <c r="K822" s="218"/>
      <c r="L822" s="218"/>
      <c r="M822" s="218"/>
      <c r="N822" s="188"/>
      <c r="P822" s="188"/>
      <c r="Q822" s="188"/>
      <c r="R822" s="188"/>
      <c r="S822" s="188"/>
    </row>
    <row r="823" spans="1:19" s="4" customFormat="1" ht="21" customHeight="1">
      <c r="A823" s="229"/>
      <c r="B823" s="230"/>
      <c r="C823" s="219"/>
      <c r="D823" s="218"/>
      <c r="E823" s="228"/>
      <c r="G823" s="211"/>
      <c r="H823" s="211"/>
      <c r="I823" s="176"/>
      <c r="J823" s="218"/>
      <c r="K823" s="218"/>
      <c r="L823" s="218"/>
      <c r="M823" s="218"/>
      <c r="N823" s="188"/>
      <c r="P823" s="188"/>
      <c r="Q823" s="188"/>
      <c r="R823" s="188"/>
      <c r="S823" s="188"/>
    </row>
    <row r="824" spans="1:19" s="4" customFormat="1" ht="21" customHeight="1">
      <c r="A824" s="229"/>
      <c r="B824" s="230" t="s">
        <v>1986</v>
      </c>
      <c r="C824" s="219" t="s">
        <v>1987</v>
      </c>
      <c r="D824" s="218"/>
      <c r="E824" s="228" t="s">
        <v>1988</v>
      </c>
      <c r="F824" s="4">
        <v>1</v>
      </c>
      <c r="G824" s="211">
        <v>82800</v>
      </c>
      <c r="H824" s="211">
        <f t="shared" si="19"/>
        <v>82800</v>
      </c>
      <c r="I824" s="176" t="s">
        <v>1568</v>
      </c>
      <c r="J824" s="218"/>
      <c r="K824" s="218"/>
      <c r="L824" s="218"/>
      <c r="M824" s="218"/>
      <c r="N824" s="188"/>
      <c r="P824" s="188"/>
      <c r="Q824" s="188"/>
      <c r="R824" s="188"/>
      <c r="S824" s="188"/>
    </row>
    <row r="825" spans="1:19" s="4" customFormat="1" ht="21" customHeight="1">
      <c r="A825" s="176"/>
      <c r="B825" s="219"/>
      <c r="C825" s="213"/>
      <c r="D825" s="213"/>
      <c r="E825" s="228"/>
      <c r="F825" s="211"/>
      <c r="G825" s="211"/>
      <c r="H825" s="211"/>
      <c r="I825" s="176"/>
      <c r="J825" s="218"/>
      <c r="K825" s="210"/>
      <c r="L825" s="210"/>
      <c r="M825" s="210"/>
      <c r="P825" s="188"/>
      <c r="Q825" s="188"/>
      <c r="R825" s="188"/>
      <c r="S825" s="188"/>
    </row>
    <row r="826" spans="1:19" s="4" customFormat="1" ht="21" customHeight="1">
      <c r="A826" s="229"/>
      <c r="B826" s="230"/>
      <c r="C826" s="219"/>
      <c r="D826" s="218"/>
      <c r="E826" s="228"/>
      <c r="G826" s="211"/>
      <c r="H826" s="211"/>
      <c r="I826" s="176"/>
      <c r="J826" s="218"/>
      <c r="K826" s="218"/>
      <c r="L826" s="218"/>
      <c r="M826" s="218"/>
      <c r="N826" s="188"/>
      <c r="P826" s="188"/>
      <c r="Q826" s="188"/>
      <c r="R826" s="188"/>
      <c r="S826" s="188"/>
    </row>
    <row r="827" spans="1:19" s="4" customFormat="1" ht="21" customHeight="1">
      <c r="A827" s="176"/>
      <c r="B827" s="209"/>
      <c r="C827" s="213"/>
      <c r="D827" s="213"/>
      <c r="E827" s="228"/>
      <c r="F827" s="211"/>
      <c r="G827" s="211"/>
      <c r="H827" s="211"/>
      <c r="I827" s="176"/>
      <c r="J827" s="218"/>
      <c r="K827" s="210"/>
      <c r="L827" s="210"/>
      <c r="M827" s="210"/>
      <c r="P827" s="188"/>
      <c r="Q827" s="188"/>
      <c r="R827" s="188"/>
      <c r="S827" s="188"/>
    </row>
    <row r="828" spans="1:19" s="4" customFormat="1" ht="21" customHeight="1">
      <c r="A828" s="176"/>
      <c r="B828" s="209"/>
      <c r="C828" s="213"/>
      <c r="D828" s="213"/>
      <c r="E828" s="228"/>
      <c r="F828" s="211"/>
      <c r="G828" s="211"/>
      <c r="H828" s="211"/>
      <c r="I828" s="176"/>
      <c r="J828" s="218"/>
      <c r="K828" s="210"/>
      <c r="L828" s="210"/>
      <c r="M828" s="210"/>
      <c r="P828" s="188"/>
      <c r="Q828" s="188"/>
      <c r="R828" s="188"/>
      <c r="S828" s="188"/>
    </row>
    <row r="829" spans="1:19" s="4" customFormat="1" ht="21" customHeight="1">
      <c r="A829" s="176"/>
      <c r="B829" s="219" t="s">
        <v>1551</v>
      </c>
      <c r="C829" s="213"/>
      <c r="D829" s="213"/>
      <c r="E829" s="228"/>
      <c r="F829" s="211"/>
      <c r="G829" s="211"/>
      <c r="H829" s="211">
        <f>SUM(H787:H828)</f>
        <v>6056050</v>
      </c>
      <c r="I829" s="176"/>
      <c r="J829" s="218"/>
      <c r="K829" s="210"/>
      <c r="L829" s="210"/>
      <c r="M829" s="210"/>
      <c r="P829" s="188"/>
      <c r="Q829" s="188"/>
      <c r="R829" s="188"/>
      <c r="S829" s="188"/>
    </row>
    <row r="830" spans="1:19" s="4" customFormat="1" ht="21" customHeight="1">
      <c r="A830" s="229"/>
      <c r="B830" s="230"/>
      <c r="C830" s="219"/>
      <c r="D830" s="218"/>
      <c r="E830" s="228"/>
      <c r="G830" s="211"/>
      <c r="H830" s="211"/>
      <c r="I830" s="176"/>
      <c r="J830" s="218"/>
      <c r="K830" s="218"/>
      <c r="L830" s="218"/>
      <c r="M830" s="218"/>
      <c r="N830" s="188"/>
      <c r="P830" s="188"/>
      <c r="Q830" s="188"/>
      <c r="R830" s="188"/>
      <c r="S830" s="188"/>
    </row>
    <row r="831" spans="1:19" ht="21" customHeight="1">
      <c r="A831" s="224" t="s">
        <v>1989</v>
      </c>
      <c r="B831" s="188" t="s">
        <v>1494</v>
      </c>
      <c r="C831" s="188"/>
      <c r="D831" s="188"/>
      <c r="G831" s="188"/>
      <c r="H831" s="231"/>
      <c r="I831" s="214"/>
      <c r="K831" s="188"/>
      <c r="L831" s="188"/>
      <c r="M831" s="188"/>
      <c r="N831" s="188"/>
      <c r="O831" s="188"/>
    </row>
    <row r="832" spans="1:19" ht="21" customHeight="1">
      <c r="A832" s="186"/>
      <c r="B832" s="188"/>
      <c r="C832" s="188"/>
      <c r="D832" s="188"/>
      <c r="G832" s="188"/>
      <c r="H832" s="231"/>
      <c r="I832" s="214"/>
      <c r="K832" s="188"/>
      <c r="L832" s="188"/>
      <c r="M832" s="188"/>
      <c r="N832" s="188"/>
      <c r="O832" s="188"/>
    </row>
    <row r="833" spans="1:15" ht="21" customHeight="1">
      <c r="A833" s="186"/>
      <c r="B833" s="188" t="s">
        <v>1954</v>
      </c>
      <c r="C833" s="188" t="s">
        <v>1553</v>
      </c>
      <c r="D833" s="188" t="s">
        <v>1514</v>
      </c>
      <c r="E833" s="186" t="s">
        <v>1508</v>
      </c>
      <c r="F833" s="4">
        <v>205</v>
      </c>
      <c r="G833" s="194">
        <v>150</v>
      </c>
      <c r="H833" s="211">
        <f t="shared" ref="H833:H838" si="20">INT(F833*G833)</f>
        <v>30750</v>
      </c>
      <c r="I833" s="176" t="s">
        <v>1509</v>
      </c>
      <c r="K833" s="188"/>
      <c r="L833" s="188"/>
      <c r="M833" s="188"/>
      <c r="N833" s="188"/>
      <c r="O833" s="188"/>
    </row>
    <row r="834" spans="1:15" ht="21" customHeight="1">
      <c r="A834" s="186"/>
      <c r="B834" s="188"/>
      <c r="C834" s="188"/>
      <c r="D834" s="188"/>
      <c r="G834" s="194"/>
      <c r="H834" s="211"/>
      <c r="K834" s="188"/>
      <c r="L834" s="188"/>
      <c r="M834" s="188"/>
      <c r="N834" s="188"/>
      <c r="O834" s="188"/>
    </row>
    <row r="835" spans="1:15" ht="21" customHeight="1">
      <c r="A835" s="186"/>
      <c r="B835" s="219" t="s">
        <v>1522</v>
      </c>
      <c r="C835" s="213" t="s">
        <v>1562</v>
      </c>
      <c r="D835" s="236" t="s">
        <v>1563</v>
      </c>
      <c r="E835" s="228" t="s">
        <v>1508</v>
      </c>
      <c r="F835" s="4">
        <v>205</v>
      </c>
      <c r="G835" s="194">
        <v>910</v>
      </c>
      <c r="H835" s="211">
        <f t="shared" si="20"/>
        <v>186550</v>
      </c>
      <c r="I835" s="176" t="s">
        <v>1525</v>
      </c>
      <c r="K835" s="188"/>
      <c r="L835" s="188"/>
      <c r="M835" s="188"/>
      <c r="N835" s="188"/>
      <c r="O835" s="188"/>
    </row>
    <row r="836" spans="1:15" ht="21" customHeight="1">
      <c r="A836" s="186"/>
      <c r="B836" s="188"/>
      <c r="C836" s="188"/>
      <c r="D836" s="188"/>
      <c r="G836" s="194"/>
      <c r="H836" s="211"/>
      <c r="K836" s="188"/>
      <c r="L836" s="188"/>
      <c r="M836" s="188"/>
      <c r="N836" s="188"/>
      <c r="O836" s="188"/>
    </row>
    <row r="837" spans="1:15" ht="21" customHeight="1">
      <c r="A837" s="186"/>
      <c r="B837" s="188" t="s">
        <v>1532</v>
      </c>
      <c r="C837" s="188" t="s">
        <v>1990</v>
      </c>
      <c r="D837" s="188" t="s">
        <v>1991</v>
      </c>
      <c r="E837" s="186" t="s">
        <v>1566</v>
      </c>
      <c r="F837" s="4">
        <v>1</v>
      </c>
      <c r="G837" s="194">
        <v>14510</v>
      </c>
      <c r="H837" s="211">
        <f t="shared" si="20"/>
        <v>14510</v>
      </c>
      <c r="I837" s="176" t="s">
        <v>1511</v>
      </c>
      <c r="K837" s="188"/>
      <c r="L837" s="188"/>
      <c r="M837" s="188"/>
      <c r="N837" s="188"/>
      <c r="O837" s="188"/>
    </row>
    <row r="838" spans="1:15" ht="21" customHeight="1">
      <c r="A838" s="186"/>
      <c r="B838" s="188" t="s">
        <v>1992</v>
      </c>
      <c r="C838" s="188" t="s">
        <v>1990</v>
      </c>
      <c r="D838" s="188" t="s">
        <v>1991</v>
      </c>
      <c r="E838" s="186" t="s">
        <v>1566</v>
      </c>
      <c r="F838" s="4">
        <v>1</v>
      </c>
      <c r="G838" s="194">
        <v>36490</v>
      </c>
      <c r="H838" s="211">
        <f t="shared" si="20"/>
        <v>36490</v>
      </c>
      <c r="I838" s="176" t="s">
        <v>1511</v>
      </c>
      <c r="K838" s="188"/>
      <c r="L838" s="188"/>
      <c r="M838" s="188"/>
      <c r="N838" s="188"/>
      <c r="O838" s="188"/>
    </row>
    <row r="839" spans="1:15" ht="21" customHeight="1">
      <c r="A839" s="186"/>
      <c r="B839" s="188"/>
      <c r="C839" s="188"/>
      <c r="D839" s="188"/>
      <c r="G839" s="188"/>
      <c r="H839" s="198"/>
      <c r="I839" s="238"/>
      <c r="K839" s="188"/>
      <c r="L839" s="188"/>
      <c r="M839" s="188"/>
      <c r="N839" s="188"/>
      <c r="O839" s="188"/>
    </row>
    <row r="840" spans="1:15" ht="21" customHeight="1">
      <c r="A840" s="186"/>
      <c r="B840" s="219"/>
      <c r="C840" s="213"/>
      <c r="D840" s="236"/>
      <c r="E840" s="228"/>
      <c r="G840" s="188"/>
      <c r="H840" s="188"/>
      <c r="I840" s="186"/>
      <c r="K840" s="188"/>
      <c r="L840" s="188"/>
      <c r="M840" s="188"/>
      <c r="N840" s="188"/>
      <c r="O840" s="188"/>
    </row>
    <row r="841" spans="1:15" ht="21" customHeight="1">
      <c r="A841" s="186"/>
      <c r="B841" s="188"/>
      <c r="C841" s="188"/>
      <c r="D841" s="188"/>
      <c r="E841" s="188"/>
      <c r="G841" s="188"/>
      <c r="H841" s="188"/>
      <c r="I841" s="186"/>
      <c r="K841" s="188"/>
      <c r="L841" s="188"/>
      <c r="M841" s="188"/>
      <c r="N841" s="188"/>
      <c r="O841" s="188"/>
    </row>
    <row r="842" spans="1:15" ht="21" customHeight="1">
      <c r="A842" s="186"/>
      <c r="C842" s="258"/>
      <c r="D842" s="256"/>
      <c r="E842" s="190"/>
      <c r="G842" s="194"/>
      <c r="H842" s="211"/>
      <c r="K842" s="188"/>
      <c r="L842" s="188"/>
      <c r="M842" s="188"/>
      <c r="N842" s="188"/>
      <c r="O842" s="188"/>
    </row>
    <row r="843" spans="1:15" ht="21" customHeight="1">
      <c r="A843" s="186"/>
      <c r="B843" s="188"/>
      <c r="C843" s="188"/>
      <c r="D843" s="188"/>
      <c r="G843" s="194"/>
      <c r="H843" s="211"/>
      <c r="K843" s="188"/>
      <c r="L843" s="188"/>
      <c r="M843" s="188"/>
      <c r="N843" s="188"/>
      <c r="O843" s="188"/>
    </row>
    <row r="844" spans="1:15" ht="21" customHeight="1">
      <c r="A844" s="186"/>
      <c r="B844" s="188"/>
      <c r="C844" s="188"/>
      <c r="D844" s="188"/>
      <c r="G844" s="188"/>
      <c r="H844" s="231"/>
      <c r="I844" s="214"/>
      <c r="K844" s="188"/>
      <c r="L844" s="188"/>
      <c r="M844" s="188"/>
      <c r="N844" s="188"/>
      <c r="O844" s="188"/>
    </row>
    <row r="845" spans="1:15" ht="21" customHeight="1">
      <c r="A845" s="186"/>
      <c r="B845" s="188"/>
      <c r="C845" s="188"/>
      <c r="D845" s="188"/>
      <c r="G845" s="194"/>
      <c r="H845" s="211"/>
      <c r="K845" s="188"/>
      <c r="L845" s="188"/>
      <c r="M845" s="188"/>
      <c r="N845" s="188"/>
      <c r="O845" s="188"/>
    </row>
    <row r="846" spans="1:15" ht="21" customHeight="1">
      <c r="A846" s="186"/>
      <c r="B846" s="188"/>
      <c r="C846" s="188"/>
      <c r="D846" s="188"/>
      <c r="G846" s="188"/>
      <c r="H846" s="198"/>
      <c r="I846" s="238"/>
      <c r="K846" s="188"/>
      <c r="L846" s="188"/>
      <c r="M846" s="188"/>
      <c r="N846" s="188"/>
      <c r="O846" s="188"/>
    </row>
    <row r="847" spans="1:15" ht="21" customHeight="1">
      <c r="A847" s="186"/>
      <c r="B847" s="188"/>
      <c r="C847" s="188"/>
      <c r="D847" s="188"/>
      <c r="G847" s="188"/>
      <c r="H847" s="198"/>
      <c r="I847" s="238"/>
      <c r="K847" s="188"/>
      <c r="L847" s="188"/>
      <c r="M847" s="188"/>
      <c r="N847" s="188"/>
      <c r="O847" s="188"/>
    </row>
    <row r="848" spans="1:15" ht="21" customHeight="1">
      <c r="A848" s="186"/>
      <c r="B848" s="188"/>
      <c r="C848" s="188"/>
      <c r="D848" s="188"/>
      <c r="G848" s="188"/>
      <c r="H848" s="198"/>
      <c r="I848" s="238"/>
      <c r="K848" s="188"/>
      <c r="L848" s="188"/>
      <c r="M848" s="188"/>
      <c r="N848" s="188"/>
      <c r="O848" s="188"/>
    </row>
    <row r="849" spans="1:19" ht="21" customHeight="1">
      <c r="A849" s="186"/>
      <c r="B849" s="188"/>
      <c r="C849" s="188"/>
      <c r="D849" s="188"/>
      <c r="G849" s="188"/>
      <c r="H849" s="198"/>
      <c r="I849" s="238"/>
      <c r="K849" s="188"/>
      <c r="L849" s="188"/>
      <c r="M849" s="188"/>
      <c r="N849" s="188"/>
      <c r="O849" s="188"/>
    </row>
    <row r="850" spans="1:19" ht="21" customHeight="1">
      <c r="A850" s="186"/>
      <c r="B850" s="188"/>
      <c r="C850" s="188"/>
      <c r="D850" s="188"/>
      <c r="G850" s="188"/>
      <c r="H850" s="198"/>
      <c r="I850" s="238"/>
      <c r="K850" s="188"/>
      <c r="L850" s="188"/>
      <c r="M850" s="188"/>
      <c r="N850" s="188"/>
      <c r="O850" s="188"/>
    </row>
    <row r="851" spans="1:19" ht="21" customHeight="1">
      <c r="A851" s="186"/>
      <c r="B851" s="230"/>
      <c r="C851" s="219"/>
      <c r="D851" s="236"/>
      <c r="E851" s="228"/>
      <c r="G851" s="188"/>
      <c r="H851" s="194"/>
      <c r="I851" s="237"/>
      <c r="K851" s="188"/>
      <c r="L851" s="188"/>
      <c r="M851" s="188"/>
      <c r="N851" s="188"/>
      <c r="O851" s="188"/>
    </row>
    <row r="852" spans="1:19" ht="21" customHeight="1">
      <c r="A852" s="186"/>
      <c r="B852" s="188" t="s">
        <v>1659</v>
      </c>
      <c r="C852" s="188"/>
      <c r="D852" s="188"/>
      <c r="G852" s="194"/>
      <c r="H852" s="211">
        <f>SUM(H833:H851)</f>
        <v>268300</v>
      </c>
      <c r="K852" s="188"/>
      <c r="L852" s="188"/>
      <c r="M852" s="188"/>
      <c r="N852" s="188"/>
      <c r="O852" s="188"/>
    </row>
    <row r="853" spans="1:19" ht="21" customHeight="1">
      <c r="A853" s="186"/>
      <c r="B853" s="188"/>
      <c r="C853" s="188"/>
      <c r="D853" s="188"/>
      <c r="G853" s="188"/>
      <c r="H853" s="198"/>
      <c r="I853" s="238"/>
      <c r="K853" s="188"/>
      <c r="L853" s="188"/>
      <c r="M853" s="188"/>
      <c r="N853" s="188"/>
      <c r="O853" s="188"/>
    </row>
    <row r="854" spans="1:19" ht="21" customHeight="1">
      <c r="A854" s="224" t="s">
        <v>1457</v>
      </c>
      <c r="B854" s="225" t="s">
        <v>1458</v>
      </c>
      <c r="C854" s="215"/>
      <c r="D854" s="222"/>
      <c r="E854" s="223"/>
      <c r="F854" s="211"/>
      <c r="G854" s="211"/>
      <c r="H854" s="211"/>
    </row>
    <row r="855" spans="1:19" ht="21" customHeight="1">
      <c r="A855" s="224"/>
      <c r="B855" s="225"/>
      <c r="C855" s="215"/>
      <c r="D855" s="222"/>
      <c r="E855" s="223"/>
      <c r="F855" s="211"/>
      <c r="G855" s="211"/>
      <c r="H855" s="211"/>
    </row>
    <row r="856" spans="1:19" ht="21" customHeight="1">
      <c r="A856" s="224" t="s">
        <v>1993</v>
      </c>
      <c r="B856" s="225" t="s">
        <v>1994</v>
      </c>
      <c r="C856" s="215"/>
      <c r="D856" s="222"/>
      <c r="E856" s="223" t="s">
        <v>1466</v>
      </c>
      <c r="F856" s="211">
        <v>1</v>
      </c>
      <c r="G856" s="211"/>
      <c r="H856" s="211">
        <f>H921</f>
        <v>2671250</v>
      </c>
    </row>
    <row r="857" spans="1:19" ht="21" customHeight="1">
      <c r="A857" s="224" t="s">
        <v>1714</v>
      </c>
      <c r="B857" s="188" t="s">
        <v>1995</v>
      </c>
      <c r="C857" s="188"/>
      <c r="D857" s="188"/>
      <c r="E857" s="226" t="s">
        <v>1466</v>
      </c>
      <c r="F857" s="211">
        <v>1</v>
      </c>
      <c r="G857" s="211"/>
      <c r="H857" s="211">
        <f>H990</f>
        <v>11833410</v>
      </c>
      <c r="K857" s="188"/>
      <c r="L857" s="188"/>
      <c r="M857" s="188"/>
      <c r="N857" s="188"/>
    </row>
    <row r="858" spans="1:19" ht="21" customHeight="1">
      <c r="A858" s="224" t="s">
        <v>1996</v>
      </c>
      <c r="B858" s="227" t="s">
        <v>1470</v>
      </c>
      <c r="C858" s="222"/>
      <c r="D858" s="222"/>
      <c r="E858" s="226" t="s">
        <v>1466</v>
      </c>
      <c r="F858" s="211">
        <v>1</v>
      </c>
      <c r="G858" s="211"/>
      <c r="H858" s="211">
        <f>H1036</f>
        <v>4755140</v>
      </c>
      <c r="K858" s="188"/>
      <c r="L858" s="188"/>
      <c r="M858" s="188"/>
      <c r="N858" s="188"/>
    </row>
    <row r="859" spans="1:19" ht="21" customHeight="1">
      <c r="A859" s="224"/>
      <c r="B859" s="227"/>
      <c r="C859" s="222"/>
      <c r="D859" s="222"/>
      <c r="E859" s="226"/>
      <c r="F859" s="211"/>
      <c r="G859" s="211"/>
      <c r="H859" s="211"/>
    </row>
    <row r="860" spans="1:19" s="4" customFormat="1" ht="21" customHeight="1">
      <c r="A860" s="224"/>
      <c r="B860" s="225"/>
      <c r="C860" s="215"/>
      <c r="D860" s="222"/>
      <c r="E860" s="226"/>
      <c r="F860" s="211"/>
      <c r="G860" s="211"/>
      <c r="H860" s="211"/>
      <c r="I860" s="176"/>
      <c r="J860" s="188"/>
      <c r="P860" s="188"/>
      <c r="Q860" s="188"/>
      <c r="R860" s="188"/>
      <c r="S860" s="188"/>
    </row>
    <row r="861" spans="1:19" s="4" customFormat="1" ht="21" customHeight="1">
      <c r="A861" s="224"/>
      <c r="B861" s="227"/>
      <c r="C861" s="222"/>
      <c r="D861" s="222"/>
      <c r="E861" s="226"/>
      <c r="F861" s="211"/>
      <c r="G861" s="211"/>
      <c r="H861" s="211"/>
      <c r="I861" s="176"/>
      <c r="J861" s="188"/>
      <c r="P861" s="188"/>
      <c r="Q861" s="188"/>
      <c r="R861" s="188"/>
      <c r="S861" s="188"/>
    </row>
    <row r="862" spans="1:19" ht="21" customHeight="1">
      <c r="A862" s="224"/>
      <c r="B862" s="227"/>
      <c r="C862" s="215"/>
      <c r="D862" s="222"/>
      <c r="E862" s="226"/>
      <c r="F862" s="211"/>
      <c r="G862" s="211"/>
      <c r="H862" s="211"/>
    </row>
    <row r="863" spans="1:19" s="4" customFormat="1" ht="21" customHeight="1">
      <c r="A863" s="224"/>
      <c r="B863" s="225"/>
      <c r="C863" s="215"/>
      <c r="D863" s="222"/>
      <c r="E863" s="226"/>
      <c r="F863" s="211"/>
      <c r="G863" s="211"/>
      <c r="H863" s="211"/>
      <c r="I863" s="176"/>
      <c r="J863" s="188"/>
      <c r="P863" s="188"/>
      <c r="Q863" s="188"/>
      <c r="R863" s="188"/>
      <c r="S863" s="188"/>
    </row>
    <row r="864" spans="1:19" s="4" customFormat="1" ht="21" customHeight="1">
      <c r="A864" s="224"/>
      <c r="B864" s="227"/>
      <c r="C864" s="215"/>
      <c r="D864" s="222"/>
      <c r="E864" s="223"/>
      <c r="F864" s="211"/>
      <c r="G864" s="211"/>
      <c r="H864" s="211"/>
      <c r="I864" s="176"/>
      <c r="J864" s="188"/>
      <c r="P864" s="188"/>
      <c r="Q864" s="188"/>
      <c r="R864" s="188"/>
      <c r="S864" s="188"/>
    </row>
    <row r="865" spans="1:19" s="4" customFormat="1" ht="21" customHeight="1">
      <c r="A865" s="224"/>
      <c r="B865" s="227"/>
      <c r="C865" s="215"/>
      <c r="D865" s="222"/>
      <c r="E865" s="223"/>
      <c r="F865" s="211"/>
      <c r="G865" s="211"/>
      <c r="H865" s="211"/>
      <c r="I865" s="176"/>
      <c r="J865" s="188"/>
      <c r="P865" s="188"/>
      <c r="Q865" s="188"/>
      <c r="R865" s="188"/>
      <c r="S865" s="188"/>
    </row>
    <row r="866" spans="1:19" s="4" customFormat="1" ht="21" customHeight="1">
      <c r="A866" s="224"/>
      <c r="B866" s="227"/>
      <c r="C866" s="215"/>
      <c r="D866" s="222"/>
      <c r="E866" s="223"/>
      <c r="F866" s="211"/>
      <c r="G866" s="211"/>
      <c r="H866" s="211"/>
      <c r="I866" s="176"/>
      <c r="J866" s="188"/>
      <c r="P866" s="188"/>
      <c r="Q866" s="188"/>
      <c r="R866" s="188"/>
      <c r="S866" s="188"/>
    </row>
    <row r="867" spans="1:19" s="4" customFormat="1" ht="21" customHeight="1">
      <c r="A867" s="224"/>
      <c r="B867" s="227"/>
      <c r="C867" s="215"/>
      <c r="D867" s="222"/>
      <c r="E867" s="223"/>
      <c r="F867" s="211"/>
      <c r="G867" s="211"/>
      <c r="H867" s="211"/>
      <c r="I867" s="176"/>
      <c r="J867" s="188"/>
      <c r="P867" s="188"/>
      <c r="Q867" s="188"/>
      <c r="R867" s="188"/>
      <c r="S867" s="188"/>
    </row>
    <row r="868" spans="1:19" s="4" customFormat="1" ht="21" customHeight="1">
      <c r="A868" s="224"/>
      <c r="B868" s="227"/>
      <c r="C868" s="215"/>
      <c r="D868" s="222"/>
      <c r="E868" s="223"/>
      <c r="F868" s="211"/>
      <c r="G868" s="211"/>
      <c r="H868" s="211"/>
      <c r="I868" s="176"/>
      <c r="J868" s="188"/>
      <c r="P868" s="188"/>
      <c r="Q868" s="188"/>
      <c r="R868" s="188"/>
      <c r="S868" s="188"/>
    </row>
    <row r="869" spans="1:19" s="4" customFormat="1" ht="21" customHeight="1">
      <c r="A869" s="224"/>
      <c r="B869" s="227"/>
      <c r="C869" s="215"/>
      <c r="D869" s="222"/>
      <c r="E869" s="223"/>
      <c r="G869" s="211"/>
      <c r="H869" s="211"/>
      <c r="I869" s="176"/>
      <c r="J869" s="188"/>
      <c r="P869" s="188"/>
      <c r="Q869" s="188"/>
      <c r="R869" s="188"/>
      <c r="S869" s="188"/>
    </row>
    <row r="870" spans="1:19" s="4" customFormat="1" ht="21" customHeight="1">
      <c r="A870" s="176"/>
      <c r="B870" s="217"/>
      <c r="C870" s="217"/>
      <c r="D870" s="218"/>
      <c r="E870" s="186"/>
      <c r="G870" s="211"/>
      <c r="H870" s="211"/>
      <c r="I870" s="176"/>
      <c r="J870" s="188"/>
      <c r="P870" s="188"/>
      <c r="Q870" s="188"/>
      <c r="R870" s="188"/>
      <c r="S870" s="188"/>
    </row>
    <row r="871" spans="1:19" s="4" customFormat="1" ht="21" customHeight="1">
      <c r="A871" s="176"/>
      <c r="B871" s="219"/>
      <c r="C871" s="213"/>
      <c r="D871" s="213"/>
      <c r="E871" s="228"/>
      <c r="F871" s="211"/>
      <c r="G871" s="211"/>
      <c r="H871" s="211"/>
      <c r="I871" s="176"/>
      <c r="J871" s="188"/>
      <c r="P871" s="188"/>
      <c r="Q871" s="188"/>
      <c r="R871" s="188"/>
      <c r="S871" s="188"/>
    </row>
    <row r="872" spans="1:19" s="4" customFormat="1" ht="21" customHeight="1">
      <c r="A872" s="176"/>
      <c r="B872" s="219"/>
      <c r="C872" s="213"/>
      <c r="D872" s="213"/>
      <c r="E872" s="228"/>
      <c r="F872" s="211"/>
      <c r="G872" s="211"/>
      <c r="H872" s="211"/>
      <c r="I872" s="176"/>
      <c r="J872" s="188"/>
      <c r="P872" s="188"/>
      <c r="Q872" s="188"/>
      <c r="R872" s="188"/>
      <c r="S872" s="188"/>
    </row>
    <row r="873" spans="1:19" s="4" customFormat="1" ht="21" customHeight="1">
      <c r="A873" s="229"/>
      <c r="B873" s="230"/>
      <c r="C873" s="219"/>
      <c r="D873" s="218"/>
      <c r="E873" s="228"/>
      <c r="G873" s="211"/>
      <c r="H873" s="211"/>
      <c r="I873" s="176"/>
      <c r="J873" s="188"/>
      <c r="K873" s="188"/>
      <c r="L873" s="188"/>
      <c r="M873" s="188"/>
      <c r="N873" s="188"/>
      <c r="P873" s="188"/>
      <c r="Q873" s="188"/>
      <c r="R873" s="188"/>
      <c r="S873" s="188"/>
    </row>
    <row r="874" spans="1:19" s="4" customFormat="1" ht="21" customHeight="1">
      <c r="A874" s="229"/>
      <c r="B874" s="230"/>
      <c r="C874" s="219"/>
      <c r="D874" s="218"/>
      <c r="E874" s="228"/>
      <c r="G874" s="211"/>
      <c r="H874" s="211"/>
      <c r="I874" s="176"/>
      <c r="J874" s="188"/>
      <c r="K874" s="188"/>
      <c r="L874" s="188"/>
      <c r="M874" s="188"/>
      <c r="N874" s="188"/>
      <c r="P874" s="188"/>
      <c r="Q874" s="188"/>
      <c r="R874" s="188"/>
      <c r="S874" s="188"/>
    </row>
    <row r="875" spans="1:19" s="4" customFormat="1" ht="21" customHeight="1">
      <c r="A875" s="229"/>
      <c r="B875" s="230" t="s">
        <v>254</v>
      </c>
      <c r="C875" s="219"/>
      <c r="D875" s="218"/>
      <c r="E875" s="228"/>
      <c r="G875" s="211"/>
      <c r="H875" s="211">
        <f>SUM(H856:H874)</f>
        <v>19259800</v>
      </c>
      <c r="I875" s="176"/>
      <c r="J875" s="188"/>
      <c r="K875" s="188"/>
      <c r="L875" s="188"/>
      <c r="M875" s="188"/>
      <c r="N875" s="188"/>
      <c r="P875" s="188"/>
      <c r="Q875" s="188"/>
      <c r="R875" s="188"/>
      <c r="S875" s="188"/>
    </row>
    <row r="876" spans="1:19" s="4" customFormat="1" ht="21" customHeight="1">
      <c r="A876" s="229"/>
      <c r="B876" s="230"/>
      <c r="C876" s="219"/>
      <c r="D876" s="218"/>
      <c r="E876" s="228"/>
      <c r="G876" s="211"/>
      <c r="H876" s="211"/>
      <c r="I876" s="176"/>
      <c r="J876" s="188"/>
      <c r="K876" s="188"/>
      <c r="L876" s="188"/>
      <c r="M876" s="188"/>
      <c r="N876" s="188"/>
      <c r="P876" s="188"/>
      <c r="Q876" s="188"/>
      <c r="R876" s="188"/>
      <c r="S876" s="188"/>
    </row>
    <row r="877" spans="1:19" ht="21" customHeight="1">
      <c r="A877" s="224" t="s">
        <v>1993</v>
      </c>
      <c r="B877" s="225" t="s">
        <v>1994</v>
      </c>
      <c r="C877" s="188"/>
      <c r="D877" s="188"/>
      <c r="G877" s="194"/>
      <c r="H877" s="231"/>
      <c r="I877" s="214"/>
      <c r="K877" s="188"/>
      <c r="L877" s="188"/>
      <c r="M877" s="188"/>
      <c r="N877" s="188"/>
      <c r="O877" s="188"/>
    </row>
    <row r="878" spans="1:19" ht="21" customHeight="1">
      <c r="A878" s="186"/>
      <c r="G878" s="194"/>
      <c r="H878" s="231"/>
      <c r="I878" s="214"/>
      <c r="K878" s="233"/>
      <c r="L878" s="233"/>
      <c r="M878" s="233"/>
      <c r="N878" s="233"/>
      <c r="O878" s="188"/>
    </row>
    <row r="879" spans="1:19" ht="21" customHeight="1">
      <c r="A879" s="186"/>
      <c r="B879" s="188" t="s">
        <v>1954</v>
      </c>
      <c r="C879" s="188" t="s">
        <v>1553</v>
      </c>
      <c r="D879" s="188" t="s">
        <v>1510</v>
      </c>
      <c r="E879" s="186" t="s">
        <v>1508</v>
      </c>
      <c r="F879" s="198">
        <v>17</v>
      </c>
      <c r="G879" s="233">
        <v>170</v>
      </c>
      <c r="H879" s="211">
        <f t="shared" ref="H879:H916" si="21">INT(F879*G879)</f>
        <v>2890</v>
      </c>
      <c r="I879" s="176" t="s">
        <v>1509</v>
      </c>
      <c r="K879" s="188"/>
      <c r="L879" s="188"/>
      <c r="M879" s="188"/>
      <c r="N879" s="188"/>
      <c r="O879" s="188"/>
    </row>
    <row r="880" spans="1:19" ht="21" customHeight="1">
      <c r="A880" s="186"/>
      <c r="B880" s="217" t="s">
        <v>1505</v>
      </c>
      <c r="C880" s="217" t="s">
        <v>1506</v>
      </c>
      <c r="D880" s="218" t="s">
        <v>1507</v>
      </c>
      <c r="E880" s="186" t="s">
        <v>1508</v>
      </c>
      <c r="F880" s="4">
        <v>36</v>
      </c>
      <c r="G880" s="233">
        <v>470</v>
      </c>
      <c r="H880" s="211">
        <f t="shared" si="21"/>
        <v>16920</v>
      </c>
      <c r="I880" s="176" t="s">
        <v>1509</v>
      </c>
      <c r="K880" s="233"/>
      <c r="L880" s="233"/>
      <c r="M880" s="233"/>
      <c r="N880" s="233"/>
      <c r="O880" s="188"/>
    </row>
    <row r="881" spans="1:15" ht="21" customHeight="1">
      <c r="A881" s="186"/>
      <c r="B881" s="217" t="s">
        <v>1505</v>
      </c>
      <c r="C881" s="188" t="s">
        <v>1506</v>
      </c>
      <c r="D881" s="188" t="s">
        <v>1510</v>
      </c>
      <c r="E881" s="186" t="s">
        <v>1508</v>
      </c>
      <c r="F881" s="4">
        <v>6</v>
      </c>
      <c r="G881" s="233">
        <v>350</v>
      </c>
      <c r="H881" s="211">
        <f t="shared" si="21"/>
        <v>2100</v>
      </c>
      <c r="I881" s="176" t="s">
        <v>1511</v>
      </c>
      <c r="K881" s="188"/>
      <c r="L881" s="188"/>
      <c r="M881" s="188"/>
      <c r="N881" s="188"/>
      <c r="O881" s="188"/>
    </row>
    <row r="882" spans="1:15" ht="21" customHeight="1">
      <c r="A882" s="186"/>
      <c r="B882" s="217" t="s">
        <v>1505</v>
      </c>
      <c r="C882" s="188" t="s">
        <v>1517</v>
      </c>
      <c r="D882" s="188" t="s">
        <v>1507</v>
      </c>
      <c r="E882" s="186" t="s">
        <v>1508</v>
      </c>
      <c r="F882" s="4">
        <v>1</v>
      </c>
      <c r="G882" s="233">
        <v>830</v>
      </c>
      <c r="H882" s="211">
        <f t="shared" si="21"/>
        <v>830</v>
      </c>
      <c r="I882" s="176" t="s">
        <v>1509</v>
      </c>
      <c r="K882" s="188"/>
      <c r="L882" s="188"/>
      <c r="M882" s="188"/>
      <c r="N882" s="188"/>
      <c r="O882" s="188"/>
    </row>
    <row r="883" spans="1:15" ht="21" customHeight="1">
      <c r="A883" s="186"/>
      <c r="B883" s="217" t="s">
        <v>1505</v>
      </c>
      <c r="C883" s="188" t="s">
        <v>1517</v>
      </c>
      <c r="D883" s="188" t="s">
        <v>1510</v>
      </c>
      <c r="E883" s="186" t="s">
        <v>1508</v>
      </c>
      <c r="F883" s="4">
        <v>10</v>
      </c>
      <c r="G883" s="233">
        <v>600</v>
      </c>
      <c r="H883" s="211">
        <f t="shared" si="21"/>
        <v>6000</v>
      </c>
      <c r="I883" s="176" t="s">
        <v>1511</v>
      </c>
      <c r="K883" s="188"/>
      <c r="L883" s="188"/>
      <c r="M883" s="188"/>
      <c r="N883" s="188"/>
      <c r="O883" s="188"/>
    </row>
    <row r="884" spans="1:15" ht="21" customHeight="1">
      <c r="A884" s="186"/>
      <c r="B884" s="188"/>
      <c r="C884" s="188"/>
      <c r="D884" s="188"/>
      <c r="G884" s="233"/>
      <c r="H884" s="211"/>
      <c r="K884" s="188"/>
      <c r="L884" s="188"/>
      <c r="M884" s="188"/>
      <c r="N884" s="188"/>
      <c r="O884" s="188"/>
    </row>
    <row r="885" spans="1:15" ht="21" customHeight="1">
      <c r="A885" s="186"/>
      <c r="B885" s="188" t="s">
        <v>1997</v>
      </c>
      <c r="C885" s="188" t="s">
        <v>1518</v>
      </c>
      <c r="D885" s="188" t="s">
        <v>1507</v>
      </c>
      <c r="E885" s="186" t="s">
        <v>1508</v>
      </c>
      <c r="F885" s="4">
        <v>7</v>
      </c>
      <c r="G885" s="233">
        <v>4810</v>
      </c>
      <c r="H885" s="211">
        <f t="shared" si="21"/>
        <v>33670</v>
      </c>
      <c r="I885" s="176" t="s">
        <v>1673</v>
      </c>
      <c r="K885" s="188"/>
      <c r="L885" s="188"/>
      <c r="M885" s="188"/>
      <c r="N885" s="188"/>
      <c r="O885" s="188"/>
    </row>
    <row r="886" spans="1:15" ht="21" customHeight="1">
      <c r="A886" s="186"/>
      <c r="B886" s="188" t="s">
        <v>1997</v>
      </c>
      <c r="C886" s="188" t="s">
        <v>1518</v>
      </c>
      <c r="D886" s="188" t="s">
        <v>1510</v>
      </c>
      <c r="E886" s="186" t="s">
        <v>1508</v>
      </c>
      <c r="F886" s="4">
        <v>12</v>
      </c>
      <c r="G886" s="233">
        <v>5180</v>
      </c>
      <c r="H886" s="211">
        <f t="shared" si="21"/>
        <v>62160</v>
      </c>
      <c r="I886" s="176" t="s">
        <v>1673</v>
      </c>
      <c r="K886" s="188"/>
      <c r="L886" s="188"/>
      <c r="M886" s="188"/>
      <c r="N886" s="188"/>
      <c r="O886" s="188"/>
    </row>
    <row r="887" spans="1:15" ht="21" customHeight="1">
      <c r="A887" s="186"/>
      <c r="B887" s="188"/>
      <c r="C887" s="188"/>
      <c r="D887" s="188"/>
      <c r="F887" s="198"/>
      <c r="G887" s="233"/>
      <c r="H887" s="211"/>
      <c r="K887" s="188"/>
      <c r="L887" s="188"/>
      <c r="M887" s="188"/>
      <c r="N887" s="188"/>
      <c r="O887" s="188"/>
    </row>
    <row r="888" spans="1:15" ht="21" customHeight="1">
      <c r="A888" s="186"/>
      <c r="B888" s="185" t="s">
        <v>1998</v>
      </c>
      <c r="C888" s="188" t="s">
        <v>1999</v>
      </c>
      <c r="D888" s="188" t="s">
        <v>2000</v>
      </c>
      <c r="E888" s="186" t="s">
        <v>1508</v>
      </c>
      <c r="F888" s="4">
        <v>18</v>
      </c>
      <c r="G888" s="194">
        <v>12700</v>
      </c>
      <c r="H888" s="211">
        <f t="shared" si="21"/>
        <v>228600</v>
      </c>
      <c r="I888" s="176" t="s">
        <v>1673</v>
      </c>
      <c r="K888" s="188"/>
      <c r="L888" s="188"/>
      <c r="M888" s="188"/>
      <c r="N888" s="188"/>
      <c r="O888" s="188"/>
    </row>
    <row r="889" spans="1:15" ht="21" customHeight="1">
      <c r="A889" s="186"/>
      <c r="B889" s="188" t="s">
        <v>2001</v>
      </c>
      <c r="C889" s="188" t="s">
        <v>2002</v>
      </c>
      <c r="D889" s="188" t="s">
        <v>1723</v>
      </c>
      <c r="E889" s="186" t="s">
        <v>1508</v>
      </c>
      <c r="F889" s="4">
        <v>5</v>
      </c>
      <c r="G889" s="194">
        <v>18500</v>
      </c>
      <c r="H889" s="211">
        <f t="shared" si="21"/>
        <v>92500</v>
      </c>
      <c r="I889" s="176" t="s">
        <v>1673</v>
      </c>
      <c r="K889" s="188"/>
      <c r="L889" s="188"/>
      <c r="M889" s="188"/>
      <c r="N889" s="188"/>
      <c r="O889" s="188"/>
    </row>
    <row r="890" spans="1:15" ht="21" customHeight="1">
      <c r="A890" s="186"/>
      <c r="B890" s="188" t="s">
        <v>2003</v>
      </c>
      <c r="C890" s="188" t="s">
        <v>2004</v>
      </c>
      <c r="D890" s="188" t="s">
        <v>1723</v>
      </c>
      <c r="E890" s="186" t="s">
        <v>1508</v>
      </c>
      <c r="F890" s="4">
        <v>14</v>
      </c>
      <c r="G890" s="194">
        <v>1930</v>
      </c>
      <c r="H890" s="211">
        <f t="shared" si="21"/>
        <v>27020</v>
      </c>
      <c r="I890" s="176" t="s">
        <v>1673</v>
      </c>
      <c r="K890" s="188"/>
      <c r="L890" s="188"/>
      <c r="M890" s="188"/>
      <c r="N890" s="188"/>
      <c r="O890" s="188"/>
    </row>
    <row r="891" spans="1:15" ht="21" customHeight="1">
      <c r="A891" s="186"/>
      <c r="B891" s="188" t="s">
        <v>2003</v>
      </c>
      <c r="C891" s="188" t="s">
        <v>2005</v>
      </c>
      <c r="D891" s="188" t="s">
        <v>1723</v>
      </c>
      <c r="E891" s="186" t="s">
        <v>1508</v>
      </c>
      <c r="F891" s="4">
        <v>14</v>
      </c>
      <c r="G891" s="194">
        <v>3230</v>
      </c>
      <c r="H891" s="211">
        <f t="shared" si="21"/>
        <v>45220</v>
      </c>
      <c r="I891" s="176" t="s">
        <v>1673</v>
      </c>
      <c r="K891" s="188"/>
      <c r="L891" s="188"/>
      <c r="M891" s="188"/>
      <c r="N891" s="188"/>
      <c r="O891" s="188"/>
    </row>
    <row r="892" spans="1:15" ht="21" customHeight="1">
      <c r="A892" s="186"/>
      <c r="G892" s="235"/>
      <c r="H892" s="211"/>
      <c r="K892" s="235"/>
      <c r="L892" s="235"/>
      <c r="M892" s="235"/>
      <c r="N892" s="235"/>
      <c r="O892" s="188"/>
    </row>
    <row r="893" spans="1:15" ht="21" customHeight="1">
      <c r="A893" s="186"/>
      <c r="B893" s="188" t="s">
        <v>2006</v>
      </c>
      <c r="C893" s="188" t="s">
        <v>2007</v>
      </c>
      <c r="D893" s="188"/>
      <c r="E893" s="186" t="s">
        <v>1685</v>
      </c>
      <c r="F893" s="4">
        <v>1</v>
      </c>
      <c r="G893" s="194">
        <v>203000</v>
      </c>
      <c r="H893" s="211">
        <f t="shared" si="21"/>
        <v>203000</v>
      </c>
      <c r="I893" s="176" t="s">
        <v>1758</v>
      </c>
      <c r="K893" s="188"/>
      <c r="L893" s="188"/>
      <c r="M893" s="188"/>
      <c r="N893" s="188"/>
      <c r="O893" s="188"/>
    </row>
    <row r="894" spans="1:15" ht="21" customHeight="1">
      <c r="A894" s="186"/>
      <c r="B894" s="188" t="s">
        <v>2008</v>
      </c>
      <c r="C894" s="188" t="s">
        <v>2009</v>
      </c>
      <c r="D894" s="188"/>
      <c r="E894" s="186" t="s">
        <v>1685</v>
      </c>
      <c r="F894" s="4">
        <v>1</v>
      </c>
      <c r="G894" s="194">
        <v>7270</v>
      </c>
      <c r="H894" s="211">
        <f t="shared" si="21"/>
        <v>7270</v>
      </c>
      <c r="I894" s="176" t="s">
        <v>2010</v>
      </c>
      <c r="K894" s="188"/>
      <c r="L894" s="188"/>
      <c r="M894" s="188"/>
      <c r="N894" s="188"/>
      <c r="O894" s="188"/>
    </row>
    <row r="895" spans="1:15" ht="21" customHeight="1">
      <c r="A895" s="186"/>
      <c r="B895" s="188" t="s">
        <v>2011</v>
      </c>
      <c r="C895" s="188"/>
      <c r="D895" s="188"/>
      <c r="E895" s="186" t="s">
        <v>2012</v>
      </c>
      <c r="F895" s="4">
        <v>1</v>
      </c>
      <c r="G895" s="194">
        <v>89500</v>
      </c>
      <c r="H895" s="211">
        <f t="shared" si="21"/>
        <v>89500</v>
      </c>
      <c r="I895" s="176" t="s">
        <v>2013</v>
      </c>
      <c r="K895" s="188"/>
      <c r="L895" s="188"/>
      <c r="M895" s="188"/>
      <c r="N895" s="188"/>
      <c r="O895" s="188"/>
    </row>
    <row r="896" spans="1:15" ht="21" customHeight="1">
      <c r="A896" s="186"/>
      <c r="B896" s="188" t="s">
        <v>2014</v>
      </c>
      <c r="C896" s="188" t="s">
        <v>2015</v>
      </c>
      <c r="D896" s="188"/>
      <c r="E896" s="232" t="s">
        <v>1542</v>
      </c>
      <c r="F896" s="4">
        <v>1</v>
      </c>
      <c r="G896" s="194">
        <v>35600</v>
      </c>
      <c r="H896" s="211">
        <f t="shared" si="21"/>
        <v>35600</v>
      </c>
      <c r="I896" s="176" t="s">
        <v>1758</v>
      </c>
      <c r="K896" s="188"/>
      <c r="L896" s="188"/>
      <c r="M896" s="188"/>
      <c r="N896" s="188"/>
      <c r="O896" s="188"/>
    </row>
    <row r="897" spans="1:19" ht="21" customHeight="1">
      <c r="A897" s="186"/>
      <c r="B897" s="188"/>
      <c r="C897" s="188"/>
      <c r="D897" s="188"/>
      <c r="G897" s="188"/>
      <c r="H897" s="211"/>
      <c r="K897" s="188"/>
      <c r="L897" s="188"/>
      <c r="M897" s="188"/>
      <c r="N897" s="188"/>
      <c r="O897" s="188"/>
    </row>
    <row r="898" spans="1:19" ht="21" customHeight="1">
      <c r="A898" s="186"/>
      <c r="B898" s="188" t="s">
        <v>2016</v>
      </c>
      <c r="C898" s="188" t="s">
        <v>2017</v>
      </c>
      <c r="D898" s="188"/>
      <c r="E898" s="186" t="s">
        <v>1790</v>
      </c>
      <c r="F898" s="4">
        <v>1</v>
      </c>
      <c r="G898" s="194">
        <v>615000</v>
      </c>
      <c r="H898" s="211">
        <f t="shared" si="21"/>
        <v>615000</v>
      </c>
      <c r="I898" s="176" t="s">
        <v>1758</v>
      </c>
      <c r="K898" s="188"/>
      <c r="L898" s="188"/>
      <c r="M898" s="188"/>
      <c r="N898" s="188"/>
      <c r="O898" s="188"/>
    </row>
    <row r="899" spans="1:19" ht="21" customHeight="1">
      <c r="A899" s="186"/>
      <c r="B899" s="188"/>
      <c r="C899" s="188" t="s">
        <v>2018</v>
      </c>
      <c r="D899" s="188"/>
      <c r="G899" s="188"/>
      <c r="H899" s="211"/>
      <c r="K899" s="188"/>
      <c r="L899" s="188"/>
      <c r="M899" s="188"/>
      <c r="N899" s="188"/>
      <c r="O899" s="188"/>
    </row>
    <row r="900" spans="1:19" ht="21" customHeight="1">
      <c r="A900" s="224"/>
      <c r="B900" s="225" t="s">
        <v>2019</v>
      </c>
      <c r="C900" s="239" t="s">
        <v>2020</v>
      </c>
      <c r="D900" s="240"/>
      <c r="E900" s="243" t="s">
        <v>1757</v>
      </c>
      <c r="F900" s="231">
        <v>1</v>
      </c>
      <c r="G900" s="211">
        <v>899000</v>
      </c>
      <c r="H900" s="211">
        <f t="shared" si="21"/>
        <v>899000</v>
      </c>
      <c r="I900" s="176" t="s">
        <v>1758</v>
      </c>
      <c r="J900" s="218"/>
      <c r="K900" s="210"/>
      <c r="L900" s="210"/>
      <c r="M900" s="210"/>
    </row>
    <row r="901" spans="1:19" ht="21" customHeight="1">
      <c r="A901" s="224"/>
      <c r="B901" s="225" t="s">
        <v>1539</v>
      </c>
      <c r="C901" s="215" t="s">
        <v>2021</v>
      </c>
      <c r="D901" s="222" t="s">
        <v>1800</v>
      </c>
      <c r="E901" s="232" t="s">
        <v>1542</v>
      </c>
      <c r="F901" s="231">
        <v>1</v>
      </c>
      <c r="G901" s="211">
        <v>24640</v>
      </c>
      <c r="H901" s="211">
        <f t="shared" si="21"/>
        <v>24640</v>
      </c>
      <c r="I901" s="176" t="s">
        <v>1543</v>
      </c>
      <c r="J901" s="218"/>
      <c r="K901" s="210"/>
      <c r="L901" s="210"/>
      <c r="M901" s="210"/>
    </row>
    <row r="902" spans="1:19" ht="21" customHeight="1">
      <c r="A902" s="184"/>
      <c r="B902" s="217" t="s">
        <v>1539</v>
      </c>
      <c r="C902" s="188" t="s">
        <v>1540</v>
      </c>
      <c r="D902" s="188" t="s">
        <v>1541</v>
      </c>
      <c r="E902" s="232" t="s">
        <v>1542</v>
      </c>
      <c r="F902" s="231">
        <v>1</v>
      </c>
      <c r="G902" s="211">
        <v>4820</v>
      </c>
      <c r="H902" s="211">
        <f t="shared" si="21"/>
        <v>4820</v>
      </c>
      <c r="I902" s="176" t="s">
        <v>1543</v>
      </c>
      <c r="J902" s="218"/>
      <c r="K902" s="210"/>
      <c r="L902" s="210"/>
      <c r="M902" s="210"/>
    </row>
    <row r="903" spans="1:19" s="4" customFormat="1" ht="21" customHeight="1">
      <c r="A903" s="184"/>
      <c r="B903" s="217" t="s">
        <v>1539</v>
      </c>
      <c r="C903" s="222" t="s">
        <v>1803</v>
      </c>
      <c r="D903" s="222" t="s">
        <v>1541</v>
      </c>
      <c r="E903" s="232" t="s">
        <v>1542</v>
      </c>
      <c r="F903" s="231">
        <v>2</v>
      </c>
      <c r="G903" s="211">
        <v>4820</v>
      </c>
      <c r="H903" s="211">
        <f t="shared" si="21"/>
        <v>9640</v>
      </c>
      <c r="I903" s="176" t="s">
        <v>1543</v>
      </c>
      <c r="J903" s="218"/>
      <c r="K903" s="218"/>
      <c r="L903" s="210"/>
      <c r="M903" s="210"/>
      <c r="P903" s="188"/>
      <c r="Q903" s="188"/>
      <c r="R903" s="188"/>
      <c r="S903" s="188"/>
    </row>
    <row r="904" spans="1:19" s="4" customFormat="1" ht="21" customHeight="1">
      <c r="A904" s="242"/>
      <c r="B904" s="209" t="s">
        <v>1545</v>
      </c>
      <c r="C904" s="213" t="s">
        <v>1546</v>
      </c>
      <c r="D904" s="236"/>
      <c r="E904" s="243" t="s">
        <v>1547</v>
      </c>
      <c r="F904" s="211">
        <v>2</v>
      </c>
      <c r="G904" s="211">
        <v>8070</v>
      </c>
      <c r="H904" s="211">
        <f t="shared" si="21"/>
        <v>16140</v>
      </c>
      <c r="I904" s="176" t="s">
        <v>1543</v>
      </c>
      <c r="J904" s="218"/>
      <c r="K904" s="210"/>
      <c r="L904" s="210"/>
      <c r="M904" s="210"/>
      <c r="P904" s="188"/>
      <c r="Q904" s="188"/>
      <c r="R904" s="188"/>
      <c r="S904" s="188"/>
    </row>
    <row r="905" spans="1:19" ht="21" customHeight="1">
      <c r="A905" s="242"/>
      <c r="B905" s="209"/>
      <c r="C905" s="213"/>
      <c r="D905" s="236"/>
      <c r="E905" s="243"/>
      <c r="F905" s="211"/>
      <c r="G905" s="211"/>
      <c r="H905" s="211"/>
      <c r="J905" s="218"/>
      <c r="K905" s="210"/>
      <c r="L905" s="210"/>
      <c r="M905" s="210"/>
    </row>
    <row r="906" spans="1:19" s="4" customFormat="1" ht="21" customHeight="1">
      <c r="A906" s="242"/>
      <c r="B906" s="209" t="s">
        <v>2022</v>
      </c>
      <c r="C906" s="213" t="s">
        <v>2023</v>
      </c>
      <c r="D906" s="236" t="s">
        <v>2024</v>
      </c>
      <c r="E906" s="243" t="s">
        <v>2025</v>
      </c>
      <c r="F906" s="211">
        <v>1</v>
      </c>
      <c r="G906" s="211">
        <v>57000</v>
      </c>
      <c r="H906" s="211">
        <f t="shared" si="21"/>
        <v>57000</v>
      </c>
      <c r="I906" s="176" t="s">
        <v>1758</v>
      </c>
      <c r="J906" s="218"/>
      <c r="K906" s="218"/>
      <c r="L906" s="210"/>
      <c r="M906" s="210"/>
      <c r="P906" s="188"/>
      <c r="Q906" s="188"/>
      <c r="R906" s="188"/>
      <c r="S906" s="188"/>
    </row>
    <row r="907" spans="1:19" ht="21" customHeight="1">
      <c r="A907" s="176"/>
      <c r="B907" s="209" t="s">
        <v>2026</v>
      </c>
      <c r="C907" s="213" t="s">
        <v>2027</v>
      </c>
      <c r="D907" s="236"/>
      <c r="E907" s="243" t="s">
        <v>1571</v>
      </c>
      <c r="F907" s="211">
        <v>2</v>
      </c>
      <c r="G907" s="211">
        <v>8290</v>
      </c>
      <c r="H907" s="211">
        <f t="shared" si="21"/>
        <v>16580</v>
      </c>
      <c r="I907" s="176" t="s">
        <v>1758</v>
      </c>
      <c r="J907" s="218"/>
      <c r="K907" s="218"/>
      <c r="L907" s="218"/>
      <c r="M907" s="218"/>
      <c r="N907" s="188"/>
    </row>
    <row r="908" spans="1:19" ht="21" customHeight="1">
      <c r="A908" s="176"/>
      <c r="B908" s="219"/>
      <c r="C908" s="188"/>
      <c r="D908" s="236"/>
      <c r="E908" s="243"/>
      <c r="F908" s="211"/>
      <c r="G908" s="211" t="s">
        <v>256</v>
      </c>
      <c r="H908" s="211"/>
      <c r="J908" s="218"/>
      <c r="K908" s="218"/>
      <c r="L908" s="210"/>
      <c r="M908" s="210"/>
    </row>
    <row r="909" spans="1:19" ht="21" customHeight="1">
      <c r="A909" s="176"/>
      <c r="B909" s="219" t="s">
        <v>2028</v>
      </c>
      <c r="C909" s="188" t="s">
        <v>2029</v>
      </c>
      <c r="D909" s="188"/>
      <c r="E909" s="243" t="s">
        <v>1737</v>
      </c>
      <c r="F909" s="211">
        <v>7</v>
      </c>
      <c r="G909" s="211">
        <v>250</v>
      </c>
      <c r="H909" s="211">
        <f t="shared" si="21"/>
        <v>1750</v>
      </c>
      <c r="I909" s="176" t="s">
        <v>1758</v>
      </c>
      <c r="J909" s="218"/>
      <c r="K909" s="218"/>
      <c r="L909" s="218"/>
      <c r="M909" s="218"/>
      <c r="N909" s="188"/>
    </row>
    <row r="910" spans="1:19" s="4" customFormat="1" ht="21" customHeight="1">
      <c r="A910" s="176"/>
      <c r="B910" s="209" t="s">
        <v>2030</v>
      </c>
      <c r="C910" s="213" t="s">
        <v>2031</v>
      </c>
      <c r="D910" s="236"/>
      <c r="E910" s="243" t="s">
        <v>2032</v>
      </c>
      <c r="F910" s="211">
        <v>1</v>
      </c>
      <c r="G910" s="211">
        <v>149000</v>
      </c>
      <c r="H910" s="211">
        <f t="shared" si="21"/>
        <v>149000</v>
      </c>
      <c r="I910" s="176" t="s">
        <v>1758</v>
      </c>
      <c r="J910" s="218"/>
      <c r="K910" s="210"/>
      <c r="L910" s="210"/>
      <c r="M910" s="210"/>
      <c r="P910" s="188"/>
      <c r="Q910" s="188"/>
      <c r="R910" s="188"/>
      <c r="S910" s="188"/>
    </row>
    <row r="911" spans="1:19" s="4" customFormat="1" ht="21" customHeight="1">
      <c r="A911" s="242"/>
      <c r="B911" s="219"/>
      <c r="C911" s="213" t="s">
        <v>2033</v>
      </c>
      <c r="D911" s="236"/>
      <c r="E911" s="243"/>
      <c r="F911" s="211"/>
      <c r="G911" s="211" t="s">
        <v>256</v>
      </c>
      <c r="H911" s="211"/>
      <c r="I911" s="176"/>
      <c r="J911" s="218"/>
      <c r="K911" s="210"/>
      <c r="L911" s="210"/>
      <c r="M911" s="210"/>
      <c r="P911" s="188"/>
      <c r="Q911" s="188"/>
      <c r="R911" s="188"/>
      <c r="S911" s="188"/>
    </row>
    <row r="912" spans="1:19" s="4" customFormat="1" ht="21" customHeight="1">
      <c r="A912" s="176"/>
      <c r="B912" s="209" t="s">
        <v>2030</v>
      </c>
      <c r="C912" s="213" t="s">
        <v>2031</v>
      </c>
      <c r="D912" s="236"/>
      <c r="E912" s="243" t="s">
        <v>2032</v>
      </c>
      <c r="F912" s="211">
        <v>1</v>
      </c>
      <c r="G912" s="211">
        <v>21100</v>
      </c>
      <c r="H912" s="211">
        <f t="shared" si="21"/>
        <v>21100</v>
      </c>
      <c r="I912" s="176" t="s">
        <v>1758</v>
      </c>
      <c r="J912" s="218"/>
      <c r="K912" s="210"/>
      <c r="L912" s="210"/>
      <c r="M912" s="210"/>
      <c r="P912" s="188"/>
      <c r="Q912" s="188"/>
      <c r="R912" s="188"/>
      <c r="S912" s="188"/>
    </row>
    <row r="913" spans="1:19" s="4" customFormat="1" ht="21" customHeight="1">
      <c r="A913" s="176"/>
      <c r="B913" s="209"/>
      <c r="C913" s="213" t="s">
        <v>2034</v>
      </c>
      <c r="D913" s="236"/>
      <c r="E913" s="243"/>
      <c r="F913" s="211"/>
      <c r="G913" s="211"/>
      <c r="H913" s="211"/>
      <c r="I913" s="176"/>
      <c r="J913" s="218"/>
      <c r="K913" s="210"/>
      <c r="L913" s="210"/>
      <c r="M913" s="210"/>
      <c r="P913" s="188"/>
      <c r="Q913" s="188"/>
      <c r="R913" s="188"/>
      <c r="S913" s="188"/>
    </row>
    <row r="914" spans="1:19" s="4" customFormat="1" ht="21" customHeight="1">
      <c r="A914" s="176"/>
      <c r="B914" s="209"/>
      <c r="C914" s="213"/>
      <c r="D914" s="236"/>
      <c r="E914" s="243"/>
      <c r="F914" s="211"/>
      <c r="G914" s="211"/>
      <c r="H914" s="211"/>
      <c r="I914" s="176"/>
      <c r="J914" s="218"/>
      <c r="K914" s="210"/>
      <c r="L914" s="210"/>
      <c r="M914" s="210"/>
      <c r="P914" s="188"/>
      <c r="Q914" s="188"/>
      <c r="R914" s="188"/>
      <c r="S914" s="188"/>
    </row>
    <row r="915" spans="1:19" s="4" customFormat="1" ht="21" customHeight="1">
      <c r="A915" s="176"/>
      <c r="B915" s="209" t="s">
        <v>2035</v>
      </c>
      <c r="C915" s="213" t="s">
        <v>2036</v>
      </c>
      <c r="D915" s="236"/>
      <c r="E915" s="243" t="s">
        <v>212</v>
      </c>
      <c r="F915" s="211">
        <v>1</v>
      </c>
      <c r="G915" s="211">
        <v>1260</v>
      </c>
      <c r="H915" s="211">
        <f t="shared" si="21"/>
        <v>1260</v>
      </c>
      <c r="I915" s="176" t="s">
        <v>1777</v>
      </c>
      <c r="J915" s="218"/>
      <c r="K915" s="210"/>
      <c r="L915" s="210"/>
      <c r="M915" s="210"/>
      <c r="P915" s="188"/>
      <c r="Q915" s="188"/>
      <c r="R915" s="188"/>
      <c r="S915" s="188"/>
    </row>
    <row r="916" spans="1:19" s="4" customFormat="1" ht="21" customHeight="1">
      <c r="A916" s="176"/>
      <c r="B916" s="209" t="s">
        <v>2035</v>
      </c>
      <c r="C916" s="213" t="s">
        <v>2037</v>
      </c>
      <c r="D916" s="236"/>
      <c r="E916" s="243" t="s">
        <v>212</v>
      </c>
      <c r="F916" s="211">
        <v>1</v>
      </c>
      <c r="G916" s="211">
        <v>2040</v>
      </c>
      <c r="H916" s="211">
        <f t="shared" si="21"/>
        <v>2040</v>
      </c>
      <c r="I916" s="176" t="s">
        <v>2038</v>
      </c>
      <c r="J916" s="218"/>
      <c r="K916" s="210"/>
      <c r="L916" s="210"/>
      <c r="M916" s="210"/>
      <c r="P916" s="188"/>
      <c r="Q916" s="188"/>
      <c r="R916" s="188"/>
      <c r="S916" s="188"/>
    </row>
    <row r="917" spans="1:19" s="4" customFormat="1" ht="21" customHeight="1">
      <c r="A917" s="176"/>
      <c r="B917" s="219"/>
      <c r="C917" s="213"/>
      <c r="D917" s="236"/>
      <c r="E917" s="243"/>
      <c r="F917" s="211"/>
      <c r="G917" s="211"/>
      <c r="H917" s="211"/>
      <c r="I917" s="176"/>
      <c r="J917" s="218"/>
      <c r="K917" s="210"/>
      <c r="L917" s="210"/>
      <c r="M917" s="210"/>
      <c r="P917" s="188"/>
      <c r="Q917" s="188"/>
      <c r="R917" s="188"/>
      <c r="S917" s="188"/>
    </row>
    <row r="918" spans="1:19" s="4" customFormat="1" ht="21" customHeight="1">
      <c r="A918" s="176"/>
      <c r="B918" s="219"/>
      <c r="C918" s="213"/>
      <c r="D918" s="236"/>
      <c r="E918" s="243"/>
      <c r="F918" s="211"/>
      <c r="G918" s="211"/>
      <c r="H918" s="211"/>
      <c r="I918" s="176"/>
      <c r="J918" s="218"/>
      <c r="K918" s="210"/>
      <c r="L918" s="210"/>
      <c r="M918" s="210"/>
      <c r="P918" s="188"/>
      <c r="Q918" s="188"/>
      <c r="R918" s="188"/>
      <c r="S918" s="188"/>
    </row>
    <row r="919" spans="1:19" s="4" customFormat="1" ht="21" customHeight="1">
      <c r="A919" s="229"/>
      <c r="B919" s="219"/>
      <c r="C919" s="219"/>
      <c r="D919" s="236"/>
      <c r="E919" s="243"/>
      <c r="G919" s="211"/>
      <c r="H919" s="211"/>
      <c r="I919" s="176"/>
      <c r="J919" s="218"/>
      <c r="K919" s="218"/>
      <c r="L919" s="218"/>
      <c r="M919" s="218"/>
      <c r="N919" s="188"/>
      <c r="P919" s="188"/>
      <c r="Q919" s="188"/>
      <c r="R919" s="188"/>
      <c r="S919" s="188"/>
    </row>
    <row r="920" spans="1:19" s="4" customFormat="1" ht="21" customHeight="1">
      <c r="A920" s="229"/>
      <c r="B920" s="219"/>
      <c r="C920" s="219"/>
      <c r="D920" s="236"/>
      <c r="E920" s="243"/>
      <c r="G920" s="211"/>
      <c r="H920" s="211"/>
      <c r="I920" s="176"/>
      <c r="J920" s="218"/>
      <c r="K920" s="218"/>
      <c r="L920" s="218"/>
      <c r="M920" s="218"/>
      <c r="N920" s="188"/>
      <c r="P920" s="188"/>
      <c r="Q920" s="188"/>
      <c r="R920" s="188"/>
      <c r="S920" s="188"/>
    </row>
    <row r="921" spans="1:19" s="4" customFormat="1" ht="21" customHeight="1">
      <c r="A921" s="229"/>
      <c r="B921" s="230" t="s">
        <v>1659</v>
      </c>
      <c r="C921" s="219"/>
      <c r="D921" s="218"/>
      <c r="E921" s="228"/>
      <c r="G921" s="211"/>
      <c r="H921" s="211">
        <f>SUM(H879:H920)</f>
        <v>2671250</v>
      </c>
      <c r="I921" s="176"/>
      <c r="J921" s="218"/>
      <c r="K921" s="218"/>
      <c r="L921" s="218"/>
      <c r="M921" s="218"/>
      <c r="N921" s="188"/>
      <c r="P921" s="188"/>
      <c r="Q921" s="188"/>
      <c r="R921" s="188"/>
      <c r="S921" s="188"/>
    </row>
    <row r="922" spans="1:19" s="4" customFormat="1" ht="21" customHeight="1">
      <c r="A922" s="229"/>
      <c r="B922" s="209"/>
      <c r="C922" s="217"/>
      <c r="D922" s="213"/>
      <c r="E922" s="228"/>
      <c r="G922" s="211"/>
      <c r="H922" s="211"/>
      <c r="I922" s="176"/>
      <c r="J922" s="218"/>
      <c r="K922" s="218"/>
      <c r="L922" s="218"/>
      <c r="M922" s="218"/>
      <c r="N922" s="188"/>
      <c r="P922" s="188"/>
      <c r="Q922" s="188"/>
      <c r="R922" s="188"/>
      <c r="S922" s="188"/>
    </row>
    <row r="923" spans="1:19" ht="21" customHeight="1">
      <c r="A923" s="224" t="s">
        <v>1714</v>
      </c>
      <c r="B923" s="188" t="s">
        <v>1995</v>
      </c>
      <c r="C923" s="188"/>
      <c r="D923" s="188"/>
      <c r="G923" s="194"/>
      <c r="H923" s="252"/>
      <c r="I923" s="253"/>
      <c r="K923" s="188"/>
      <c r="L923" s="188"/>
      <c r="M923" s="188"/>
      <c r="N923" s="188"/>
      <c r="O923" s="188"/>
    </row>
    <row r="924" spans="1:19" ht="21" customHeight="1">
      <c r="B924" s="188"/>
      <c r="C924" s="188"/>
      <c r="D924" s="188"/>
      <c r="H924" s="252"/>
      <c r="I924" s="253"/>
      <c r="K924" s="188"/>
      <c r="L924" s="188"/>
      <c r="M924" s="188"/>
      <c r="N924" s="188"/>
      <c r="O924" s="188"/>
    </row>
    <row r="925" spans="1:19" ht="21" customHeight="1">
      <c r="B925" s="188" t="s">
        <v>1516</v>
      </c>
      <c r="C925" s="188" t="s">
        <v>1515</v>
      </c>
      <c r="D925" s="188" t="s">
        <v>1510</v>
      </c>
      <c r="E925" s="186" t="s">
        <v>1508</v>
      </c>
      <c r="F925" s="4">
        <v>8</v>
      </c>
      <c r="G925" s="194">
        <v>2500</v>
      </c>
      <c r="H925" s="211">
        <f t="shared" ref="H925:H970" si="22">INT(F925*G925)</f>
        <v>20000</v>
      </c>
      <c r="I925" s="176" t="s">
        <v>1521</v>
      </c>
      <c r="K925" s="188"/>
      <c r="L925" s="188"/>
      <c r="M925" s="188"/>
      <c r="N925" s="188"/>
      <c r="O925" s="188"/>
    </row>
    <row r="926" spans="1:19" ht="21" customHeight="1">
      <c r="B926" s="188" t="s">
        <v>1516</v>
      </c>
      <c r="C926" s="188" t="s">
        <v>1515</v>
      </c>
      <c r="D926" s="188" t="s">
        <v>2039</v>
      </c>
      <c r="E926" s="186" t="s">
        <v>1508</v>
      </c>
      <c r="F926" s="4">
        <v>54</v>
      </c>
      <c r="G926" s="194">
        <v>2380</v>
      </c>
      <c r="H926" s="211">
        <f t="shared" si="22"/>
        <v>128520</v>
      </c>
      <c r="I926" s="176" t="s">
        <v>1521</v>
      </c>
      <c r="K926" s="188"/>
      <c r="L926" s="188"/>
      <c r="M926" s="188"/>
      <c r="N926" s="188"/>
      <c r="O926" s="188"/>
    </row>
    <row r="927" spans="1:19" ht="21" customHeight="1">
      <c r="B927" s="188" t="s">
        <v>1516</v>
      </c>
      <c r="C927" s="188" t="s">
        <v>1518</v>
      </c>
      <c r="D927" s="188" t="s">
        <v>1510</v>
      </c>
      <c r="E927" s="186" t="s">
        <v>1508</v>
      </c>
      <c r="F927" s="4">
        <v>28</v>
      </c>
      <c r="G927" s="194">
        <v>3680</v>
      </c>
      <c r="H927" s="211">
        <f t="shared" si="22"/>
        <v>103040</v>
      </c>
      <c r="I927" s="176" t="s">
        <v>1509</v>
      </c>
      <c r="K927" s="188"/>
      <c r="L927" s="188"/>
      <c r="M927" s="188"/>
      <c r="N927" s="188"/>
      <c r="O927" s="188"/>
    </row>
    <row r="928" spans="1:19" ht="21" customHeight="1">
      <c r="B928" s="188" t="s">
        <v>1516</v>
      </c>
      <c r="C928" s="188" t="s">
        <v>1518</v>
      </c>
      <c r="D928" s="188" t="s">
        <v>2039</v>
      </c>
      <c r="E928" s="186" t="s">
        <v>1508</v>
      </c>
      <c r="F928" s="4">
        <v>217</v>
      </c>
      <c r="G928" s="194">
        <v>3510</v>
      </c>
      <c r="H928" s="211">
        <f t="shared" si="22"/>
        <v>761670</v>
      </c>
      <c r="I928" s="176" t="s">
        <v>1521</v>
      </c>
      <c r="K928" s="188"/>
      <c r="L928" s="188"/>
      <c r="M928" s="188"/>
      <c r="N928" s="188"/>
      <c r="O928" s="188"/>
    </row>
    <row r="929" spans="1:15" ht="21" customHeight="1">
      <c r="A929" s="186"/>
      <c r="B929" s="188" t="s">
        <v>1516</v>
      </c>
      <c r="C929" s="188" t="s">
        <v>1519</v>
      </c>
      <c r="D929" s="188" t="s">
        <v>1510</v>
      </c>
      <c r="E929" s="186" t="s">
        <v>1508</v>
      </c>
      <c r="F929" s="4">
        <v>64</v>
      </c>
      <c r="G929" s="194">
        <v>5250</v>
      </c>
      <c r="H929" s="211">
        <f t="shared" si="22"/>
        <v>336000</v>
      </c>
      <c r="I929" s="176" t="s">
        <v>1509</v>
      </c>
      <c r="K929" s="188"/>
      <c r="L929" s="188"/>
      <c r="M929" s="188"/>
      <c r="N929" s="188"/>
      <c r="O929" s="188"/>
    </row>
    <row r="930" spans="1:15" ht="21" customHeight="1">
      <c r="A930" s="186"/>
      <c r="B930" s="188" t="s">
        <v>1516</v>
      </c>
      <c r="C930" s="217" t="s">
        <v>1519</v>
      </c>
      <c r="D930" s="188" t="s">
        <v>2039</v>
      </c>
      <c r="E930" s="186" t="s">
        <v>1508</v>
      </c>
      <c r="F930" s="4">
        <v>637</v>
      </c>
      <c r="G930" s="235">
        <v>5030</v>
      </c>
      <c r="H930" s="211">
        <f t="shared" si="22"/>
        <v>3204110</v>
      </c>
      <c r="I930" s="176" t="s">
        <v>1521</v>
      </c>
      <c r="K930" s="235"/>
      <c r="L930" s="235"/>
      <c r="M930" s="235"/>
      <c r="N930" s="235"/>
      <c r="O930" s="188"/>
    </row>
    <row r="931" spans="1:15" ht="21" customHeight="1">
      <c r="B931" s="188" t="s">
        <v>1516</v>
      </c>
      <c r="C931" s="188" t="s">
        <v>1520</v>
      </c>
      <c r="D931" s="188" t="s">
        <v>1510</v>
      </c>
      <c r="E931" s="186" t="s">
        <v>1508</v>
      </c>
      <c r="F931" s="4">
        <v>22</v>
      </c>
      <c r="G931" s="194">
        <v>8100</v>
      </c>
      <c r="H931" s="211">
        <f t="shared" si="22"/>
        <v>178200</v>
      </c>
      <c r="I931" s="176" t="s">
        <v>1521</v>
      </c>
      <c r="K931" s="188"/>
      <c r="L931" s="188"/>
      <c r="M931" s="188"/>
      <c r="N931" s="188"/>
      <c r="O931" s="188"/>
    </row>
    <row r="932" spans="1:15" ht="21" customHeight="1">
      <c r="A932" s="186"/>
      <c r="B932" s="188" t="s">
        <v>1516</v>
      </c>
      <c r="C932" s="217" t="s">
        <v>1520</v>
      </c>
      <c r="D932" s="188" t="s">
        <v>2039</v>
      </c>
      <c r="E932" s="186" t="s">
        <v>1508</v>
      </c>
      <c r="F932" s="4">
        <v>165</v>
      </c>
      <c r="G932" s="235">
        <v>7800</v>
      </c>
      <c r="H932" s="211">
        <f t="shared" si="22"/>
        <v>1287000</v>
      </c>
      <c r="I932" s="176" t="s">
        <v>1521</v>
      </c>
      <c r="K932" s="235"/>
      <c r="L932" s="235"/>
      <c r="M932" s="235"/>
      <c r="N932" s="235"/>
      <c r="O932" s="188"/>
    </row>
    <row r="933" spans="1:15" ht="21" customHeight="1">
      <c r="A933" s="186"/>
      <c r="B933" s="217" t="s">
        <v>1718</v>
      </c>
      <c r="C933" s="217" t="s">
        <v>1719</v>
      </c>
      <c r="D933" s="188" t="s">
        <v>1510</v>
      </c>
      <c r="E933" s="186" t="s">
        <v>1508</v>
      </c>
      <c r="F933" s="4">
        <v>14</v>
      </c>
      <c r="G933" s="235">
        <v>3270</v>
      </c>
      <c r="H933" s="211">
        <f t="shared" si="22"/>
        <v>45780</v>
      </c>
      <c r="I933" s="176" t="s">
        <v>1521</v>
      </c>
      <c r="K933" s="235"/>
      <c r="L933" s="235"/>
      <c r="M933" s="235"/>
      <c r="N933" s="235"/>
      <c r="O933" s="188"/>
    </row>
    <row r="934" spans="1:15" ht="21" customHeight="1">
      <c r="A934" s="186"/>
      <c r="B934" s="217" t="s">
        <v>1718</v>
      </c>
      <c r="C934" s="217" t="s">
        <v>1719</v>
      </c>
      <c r="D934" s="188" t="s">
        <v>2039</v>
      </c>
      <c r="E934" s="186" t="s">
        <v>1508</v>
      </c>
      <c r="F934" s="4">
        <v>112</v>
      </c>
      <c r="G934" s="194">
        <v>3120</v>
      </c>
      <c r="H934" s="211">
        <f t="shared" si="22"/>
        <v>349440</v>
      </c>
      <c r="I934" s="176" t="s">
        <v>1521</v>
      </c>
      <c r="K934" s="188"/>
      <c r="L934" s="188"/>
      <c r="M934" s="188"/>
      <c r="N934" s="188"/>
      <c r="O934" s="188"/>
    </row>
    <row r="935" spans="1:15" ht="21" customHeight="1">
      <c r="A935" s="186"/>
      <c r="B935" s="188" t="s">
        <v>1669</v>
      </c>
      <c r="C935" s="188" t="s">
        <v>1720</v>
      </c>
      <c r="D935" s="188" t="s">
        <v>1510</v>
      </c>
      <c r="E935" s="186" t="s">
        <v>1508</v>
      </c>
      <c r="F935" s="4">
        <v>8</v>
      </c>
      <c r="G935" s="194">
        <v>620</v>
      </c>
      <c r="H935" s="211">
        <f t="shared" si="22"/>
        <v>4960</v>
      </c>
      <c r="I935" s="176" t="s">
        <v>1521</v>
      </c>
      <c r="K935" s="188"/>
      <c r="L935" s="188"/>
      <c r="M935" s="188"/>
      <c r="N935" s="188"/>
      <c r="O935" s="188"/>
    </row>
    <row r="936" spans="1:15" ht="21" customHeight="1">
      <c r="A936" s="186"/>
      <c r="B936" s="188" t="s">
        <v>1669</v>
      </c>
      <c r="C936" s="188" t="s">
        <v>1720</v>
      </c>
      <c r="D936" s="188" t="s">
        <v>2039</v>
      </c>
      <c r="E936" s="186" t="s">
        <v>1508</v>
      </c>
      <c r="F936" s="4">
        <v>54</v>
      </c>
      <c r="G936" s="194">
        <v>570</v>
      </c>
      <c r="H936" s="211">
        <f t="shared" si="22"/>
        <v>30780</v>
      </c>
      <c r="I936" s="176" t="s">
        <v>1521</v>
      </c>
      <c r="K936" s="188"/>
      <c r="L936" s="188"/>
      <c r="M936" s="188"/>
      <c r="N936" s="188"/>
      <c r="O936" s="188"/>
    </row>
    <row r="937" spans="1:15" ht="21" customHeight="1">
      <c r="A937" s="186"/>
      <c r="B937" s="188"/>
      <c r="C937" s="188"/>
      <c r="D937" s="188"/>
      <c r="E937" s="186" t="s">
        <v>1508</v>
      </c>
      <c r="G937" s="194"/>
      <c r="H937" s="211"/>
      <c r="K937" s="188"/>
      <c r="L937" s="188"/>
      <c r="M937" s="188"/>
      <c r="N937" s="188"/>
      <c r="O937" s="188"/>
    </row>
    <row r="938" spans="1:15" ht="21" customHeight="1">
      <c r="A938" s="186"/>
      <c r="B938" s="185" t="s">
        <v>1998</v>
      </c>
      <c r="C938" s="188" t="s">
        <v>2040</v>
      </c>
      <c r="D938" s="188" t="s">
        <v>2000</v>
      </c>
      <c r="E938" s="186" t="s">
        <v>1508</v>
      </c>
      <c r="F938" s="4">
        <v>8</v>
      </c>
      <c r="G938" s="194">
        <v>5720</v>
      </c>
      <c r="H938" s="211">
        <f t="shared" si="22"/>
        <v>45760</v>
      </c>
      <c r="I938" s="176" t="s">
        <v>1673</v>
      </c>
      <c r="K938" s="188"/>
      <c r="L938" s="188"/>
      <c r="M938" s="188"/>
      <c r="N938" s="188"/>
      <c r="O938" s="188"/>
    </row>
    <row r="939" spans="1:15" ht="21" customHeight="1">
      <c r="A939" s="186"/>
      <c r="B939" s="185" t="s">
        <v>1998</v>
      </c>
      <c r="C939" s="188" t="s">
        <v>2041</v>
      </c>
      <c r="D939" s="188" t="s">
        <v>2000</v>
      </c>
      <c r="E939" s="186" t="s">
        <v>1508</v>
      </c>
      <c r="F939" s="4">
        <v>8</v>
      </c>
      <c r="G939" s="194">
        <v>6140</v>
      </c>
      <c r="H939" s="211">
        <f t="shared" si="22"/>
        <v>49120</v>
      </c>
      <c r="I939" s="176" t="s">
        <v>1673</v>
      </c>
      <c r="K939" s="188"/>
      <c r="L939" s="188"/>
      <c r="M939" s="188"/>
      <c r="N939" s="188"/>
      <c r="O939" s="188"/>
    </row>
    <row r="940" spans="1:15" ht="21" customHeight="1">
      <c r="A940" s="186"/>
      <c r="B940" s="185" t="s">
        <v>1998</v>
      </c>
      <c r="C940" s="188" t="s">
        <v>2042</v>
      </c>
      <c r="D940" s="188" t="s">
        <v>2000</v>
      </c>
      <c r="E940" s="186" t="s">
        <v>1508</v>
      </c>
      <c r="F940" s="4">
        <v>28</v>
      </c>
      <c r="G940" s="194">
        <v>7480</v>
      </c>
      <c r="H940" s="211">
        <f t="shared" si="22"/>
        <v>209440</v>
      </c>
      <c r="I940" s="176" t="s">
        <v>1673</v>
      </c>
      <c r="K940" s="188"/>
      <c r="L940" s="188"/>
      <c r="M940" s="188"/>
      <c r="N940" s="188"/>
      <c r="O940" s="188"/>
    </row>
    <row r="941" spans="1:15" ht="21" customHeight="1">
      <c r="A941" s="186"/>
      <c r="B941" s="185" t="s">
        <v>1998</v>
      </c>
      <c r="C941" s="188" t="s">
        <v>2043</v>
      </c>
      <c r="D941" s="188" t="s">
        <v>2000</v>
      </c>
      <c r="E941" s="186" t="s">
        <v>1508</v>
      </c>
      <c r="F941" s="4">
        <v>124</v>
      </c>
      <c r="G941" s="194">
        <v>10300</v>
      </c>
      <c r="H941" s="211">
        <f t="shared" si="22"/>
        <v>1277200</v>
      </c>
      <c r="I941" s="176" t="s">
        <v>1673</v>
      </c>
      <c r="K941" s="188"/>
      <c r="L941" s="188"/>
      <c r="M941" s="188"/>
      <c r="N941" s="188"/>
      <c r="O941" s="188"/>
    </row>
    <row r="942" spans="1:15" ht="21" customHeight="1">
      <c r="A942" s="186"/>
      <c r="B942" s="185" t="s">
        <v>1998</v>
      </c>
      <c r="C942" s="188" t="s">
        <v>1999</v>
      </c>
      <c r="D942" s="188" t="s">
        <v>2000</v>
      </c>
      <c r="E942" s="186" t="s">
        <v>1508</v>
      </c>
      <c r="F942" s="4">
        <v>22</v>
      </c>
      <c r="G942" s="194">
        <v>12700</v>
      </c>
      <c r="H942" s="211">
        <f t="shared" si="22"/>
        <v>279400</v>
      </c>
      <c r="I942" s="176" t="s">
        <v>1673</v>
      </c>
      <c r="K942" s="188"/>
      <c r="L942" s="188"/>
      <c r="M942" s="188"/>
      <c r="N942" s="188"/>
      <c r="O942" s="188"/>
    </row>
    <row r="943" spans="1:15" ht="21" customHeight="1">
      <c r="A943" s="186"/>
      <c r="B943" s="188" t="s">
        <v>2044</v>
      </c>
      <c r="C943" s="188" t="s">
        <v>2045</v>
      </c>
      <c r="D943" s="188" t="s">
        <v>2000</v>
      </c>
      <c r="E943" s="186" t="s">
        <v>1508</v>
      </c>
      <c r="F943" s="4">
        <v>54</v>
      </c>
      <c r="G943" s="194">
        <v>950</v>
      </c>
      <c r="H943" s="211">
        <f t="shared" si="22"/>
        <v>51300</v>
      </c>
      <c r="I943" s="176" t="s">
        <v>1673</v>
      </c>
      <c r="K943" s="188"/>
      <c r="L943" s="188"/>
      <c r="M943" s="188"/>
      <c r="N943" s="188"/>
      <c r="O943" s="188"/>
    </row>
    <row r="944" spans="1:15" ht="21" customHeight="1">
      <c r="A944" s="186"/>
      <c r="B944" s="188" t="s">
        <v>2044</v>
      </c>
      <c r="C944" s="188" t="s">
        <v>2046</v>
      </c>
      <c r="D944" s="188" t="s">
        <v>2000</v>
      </c>
      <c r="E944" s="186" t="s">
        <v>1508</v>
      </c>
      <c r="F944" s="4">
        <v>54</v>
      </c>
      <c r="G944" s="194">
        <v>1110</v>
      </c>
      <c r="H944" s="211">
        <f t="shared" si="22"/>
        <v>59940</v>
      </c>
      <c r="I944" s="176" t="s">
        <v>1673</v>
      </c>
      <c r="K944" s="188"/>
      <c r="L944" s="188"/>
      <c r="M944" s="188"/>
      <c r="N944" s="188"/>
      <c r="O944" s="188"/>
    </row>
    <row r="945" spans="1:19" ht="21" customHeight="1">
      <c r="A945" s="186"/>
      <c r="B945" s="188" t="s">
        <v>2044</v>
      </c>
      <c r="C945" s="188" t="s">
        <v>2047</v>
      </c>
      <c r="D945" s="188" t="s">
        <v>2000</v>
      </c>
      <c r="E945" s="186" t="s">
        <v>1508</v>
      </c>
      <c r="F945" s="4">
        <v>328</v>
      </c>
      <c r="G945" s="194">
        <v>1270</v>
      </c>
      <c r="H945" s="211">
        <f t="shared" si="22"/>
        <v>416560</v>
      </c>
      <c r="I945" s="176" t="s">
        <v>1673</v>
      </c>
      <c r="K945" s="188"/>
      <c r="L945" s="188"/>
      <c r="M945" s="188"/>
      <c r="N945" s="188"/>
      <c r="O945" s="188"/>
    </row>
    <row r="946" spans="1:19" ht="21" customHeight="1">
      <c r="A946" s="224"/>
      <c r="B946" s="188" t="s">
        <v>2044</v>
      </c>
      <c r="C946" s="239" t="s">
        <v>2048</v>
      </c>
      <c r="D946" s="188" t="s">
        <v>2000</v>
      </c>
      <c r="E946" s="186" t="s">
        <v>1508</v>
      </c>
      <c r="F946" s="231">
        <v>1137</v>
      </c>
      <c r="G946" s="194">
        <v>1480</v>
      </c>
      <c r="H946" s="211">
        <f t="shared" si="22"/>
        <v>1682760</v>
      </c>
      <c r="I946" s="176" t="s">
        <v>1673</v>
      </c>
      <c r="J946" s="218"/>
      <c r="K946" s="210"/>
      <c r="L946" s="210"/>
      <c r="M946" s="210"/>
    </row>
    <row r="947" spans="1:19" ht="21" customHeight="1">
      <c r="A947" s="224"/>
      <c r="B947" s="225" t="s">
        <v>2001</v>
      </c>
      <c r="C947" s="215" t="s">
        <v>2049</v>
      </c>
      <c r="D947" s="222" t="s">
        <v>1723</v>
      </c>
      <c r="E947" s="186" t="s">
        <v>1508</v>
      </c>
      <c r="F947" s="231">
        <v>2</v>
      </c>
      <c r="G947" s="211">
        <v>14600</v>
      </c>
      <c r="H947" s="211">
        <f t="shared" si="22"/>
        <v>29200</v>
      </c>
      <c r="I947" s="176" t="s">
        <v>1673</v>
      </c>
      <c r="J947" s="218"/>
      <c r="K947" s="210"/>
      <c r="L947" s="210"/>
      <c r="M947" s="210"/>
    </row>
    <row r="948" spans="1:19" ht="21" customHeight="1">
      <c r="A948" s="184"/>
      <c r="C948" s="188"/>
      <c r="D948" s="188"/>
      <c r="E948" s="243"/>
      <c r="F948" s="231"/>
      <c r="G948" s="211"/>
      <c r="H948" s="211"/>
      <c r="J948" s="218"/>
      <c r="K948" s="210"/>
      <c r="L948" s="210"/>
      <c r="M948" s="210"/>
    </row>
    <row r="949" spans="1:19" s="4" customFormat="1" ht="21" customHeight="1">
      <c r="A949" s="184"/>
      <c r="B949" s="217" t="s">
        <v>2050</v>
      </c>
      <c r="C949" s="222" t="s">
        <v>2051</v>
      </c>
      <c r="D949" s="222" t="s">
        <v>2052</v>
      </c>
      <c r="E949" s="243" t="s">
        <v>1566</v>
      </c>
      <c r="F949" s="231">
        <v>1</v>
      </c>
      <c r="G949" s="211">
        <v>60810</v>
      </c>
      <c r="H949" s="211">
        <f t="shared" si="22"/>
        <v>60810</v>
      </c>
      <c r="I949" s="176" t="s">
        <v>1536</v>
      </c>
      <c r="J949" s="218"/>
      <c r="K949" s="218"/>
      <c r="L949" s="210"/>
      <c r="M949" s="210"/>
      <c r="O949" s="257"/>
      <c r="P949" s="188"/>
      <c r="Q949" s="188"/>
      <c r="R949" s="188"/>
      <c r="S949" s="188"/>
    </row>
    <row r="950" spans="1:19" s="4" customFormat="1" ht="21" customHeight="1">
      <c r="A950" s="242"/>
      <c r="B950" s="209"/>
      <c r="C950" s="213"/>
      <c r="D950" s="236"/>
      <c r="E950" s="243"/>
      <c r="F950" s="211"/>
      <c r="G950" s="211"/>
      <c r="H950" s="211"/>
      <c r="I950" s="176"/>
      <c r="J950" s="218"/>
      <c r="K950" s="210"/>
      <c r="L950" s="210"/>
      <c r="M950" s="210"/>
      <c r="P950" s="188"/>
      <c r="Q950" s="188"/>
      <c r="R950" s="188"/>
      <c r="S950" s="188"/>
    </row>
    <row r="951" spans="1:19" ht="21" customHeight="1">
      <c r="A951" s="242"/>
      <c r="B951" s="209" t="s">
        <v>2022</v>
      </c>
      <c r="C951" s="213" t="s">
        <v>2053</v>
      </c>
      <c r="D951" s="236"/>
      <c r="E951" s="243" t="s">
        <v>2025</v>
      </c>
      <c r="F951" s="211">
        <v>2</v>
      </c>
      <c r="G951" s="211">
        <v>57000</v>
      </c>
      <c r="H951" s="211">
        <f t="shared" si="22"/>
        <v>114000</v>
      </c>
      <c r="I951" s="176" t="s">
        <v>1758</v>
      </c>
      <c r="J951" s="218"/>
      <c r="K951" s="210"/>
      <c r="L951" s="210"/>
      <c r="M951" s="210"/>
    </row>
    <row r="952" spans="1:19" s="4" customFormat="1" ht="21" customHeight="1">
      <c r="A952" s="242"/>
      <c r="B952" s="209" t="s">
        <v>2022</v>
      </c>
      <c r="C952" s="213" t="s">
        <v>2023</v>
      </c>
      <c r="D952" s="236"/>
      <c r="E952" s="243" t="s">
        <v>2025</v>
      </c>
      <c r="F952" s="211">
        <v>9</v>
      </c>
      <c r="G952" s="211">
        <v>57000</v>
      </c>
      <c r="H952" s="211">
        <f t="shared" si="22"/>
        <v>513000</v>
      </c>
      <c r="I952" s="176" t="s">
        <v>1758</v>
      </c>
      <c r="J952" s="218"/>
      <c r="K952" s="218"/>
      <c r="L952" s="210"/>
      <c r="M952" s="210"/>
      <c r="P952" s="188"/>
      <c r="Q952" s="188"/>
      <c r="R952" s="188"/>
      <c r="S952" s="188"/>
    </row>
    <row r="953" spans="1:19" s="4" customFormat="1" ht="21" customHeight="1">
      <c r="A953" s="176"/>
      <c r="B953" s="209"/>
      <c r="C953" s="213"/>
      <c r="D953" s="236"/>
      <c r="E953" s="243"/>
      <c r="F953" s="211"/>
      <c r="G953" s="211"/>
      <c r="H953" s="211"/>
      <c r="I953" s="176"/>
      <c r="J953" s="218"/>
      <c r="K953" s="210"/>
      <c r="L953" s="210"/>
      <c r="M953" s="210"/>
      <c r="P953" s="188"/>
      <c r="Q953" s="188"/>
      <c r="R953" s="188"/>
      <c r="S953" s="188"/>
    </row>
    <row r="954" spans="1:19" ht="21" customHeight="1">
      <c r="A954" s="176"/>
      <c r="B954" s="209" t="s">
        <v>2026</v>
      </c>
      <c r="C954" s="213" t="s">
        <v>2027</v>
      </c>
      <c r="D954" s="236"/>
      <c r="E954" s="243" t="s">
        <v>1571</v>
      </c>
      <c r="F954" s="211">
        <v>20</v>
      </c>
      <c r="G954" s="211">
        <v>8290</v>
      </c>
      <c r="H954" s="211">
        <f t="shared" si="22"/>
        <v>165800</v>
      </c>
      <c r="I954" s="176" t="s">
        <v>1758</v>
      </c>
      <c r="J954" s="218"/>
      <c r="K954" s="218"/>
      <c r="L954" s="218"/>
      <c r="M954" s="218"/>
      <c r="N954" s="188"/>
    </row>
    <row r="955" spans="1:19" ht="21" customHeight="1">
      <c r="A955" s="176"/>
      <c r="B955" s="219" t="s">
        <v>2028</v>
      </c>
      <c r="C955" s="188" t="s">
        <v>2029</v>
      </c>
      <c r="D955" s="188"/>
      <c r="E955" s="243" t="s">
        <v>1737</v>
      </c>
      <c r="F955" s="211">
        <v>227</v>
      </c>
      <c r="G955" s="211">
        <v>250</v>
      </c>
      <c r="H955" s="211">
        <f t="shared" si="22"/>
        <v>56750</v>
      </c>
      <c r="I955" s="176" t="s">
        <v>1758</v>
      </c>
      <c r="J955" s="218"/>
      <c r="K955" s="218"/>
      <c r="L955" s="218"/>
      <c r="M955" s="218"/>
      <c r="N955" s="188"/>
    </row>
    <row r="956" spans="1:19" s="4" customFormat="1" ht="21" customHeight="1">
      <c r="A956" s="242"/>
      <c r="B956" s="219"/>
      <c r="C956" s="213"/>
      <c r="D956" s="236"/>
      <c r="E956" s="243"/>
      <c r="F956" s="211"/>
      <c r="G956" s="211"/>
      <c r="H956" s="211"/>
      <c r="I956" s="176"/>
      <c r="J956" s="218"/>
      <c r="K956" s="210"/>
      <c r="L956" s="210"/>
      <c r="M956" s="210"/>
      <c r="P956" s="188"/>
      <c r="Q956" s="188"/>
      <c r="R956" s="188"/>
      <c r="S956" s="188"/>
    </row>
    <row r="957" spans="1:19" s="4" customFormat="1" ht="21" customHeight="1">
      <c r="A957" s="176"/>
      <c r="B957" s="209" t="s">
        <v>2035</v>
      </c>
      <c r="C957" s="213" t="s">
        <v>2054</v>
      </c>
      <c r="D957" s="236"/>
      <c r="E957" s="243" t="s">
        <v>212</v>
      </c>
      <c r="F957" s="211">
        <v>1</v>
      </c>
      <c r="G957" s="211">
        <v>16800</v>
      </c>
      <c r="H957" s="211">
        <f t="shared" si="22"/>
        <v>16800</v>
      </c>
      <c r="I957" s="176" t="s">
        <v>2055</v>
      </c>
      <c r="J957" s="218"/>
      <c r="K957" s="210"/>
      <c r="L957" s="210"/>
      <c r="M957" s="210"/>
      <c r="P957" s="188"/>
      <c r="Q957" s="188"/>
      <c r="R957" s="188"/>
      <c r="S957" s="188"/>
    </row>
    <row r="958" spans="1:19" s="4" customFormat="1" ht="21" customHeight="1">
      <c r="A958" s="176"/>
      <c r="B958" s="209" t="s">
        <v>2035</v>
      </c>
      <c r="C958" s="213" t="s">
        <v>2056</v>
      </c>
      <c r="D958" s="236"/>
      <c r="E958" s="243" t="s">
        <v>212</v>
      </c>
      <c r="F958" s="211">
        <v>1</v>
      </c>
      <c r="G958" s="211">
        <v>131700</v>
      </c>
      <c r="H958" s="211">
        <f t="shared" si="22"/>
        <v>131700</v>
      </c>
      <c r="I958" s="176" t="s">
        <v>2057</v>
      </c>
      <c r="J958" s="218"/>
      <c r="K958" s="210"/>
      <c r="L958" s="210"/>
      <c r="M958" s="210"/>
      <c r="P958" s="188"/>
      <c r="Q958" s="188"/>
      <c r="R958" s="188"/>
      <c r="S958" s="188"/>
    </row>
    <row r="959" spans="1:19" s="4" customFormat="1" ht="21" customHeight="1">
      <c r="A959" s="176"/>
      <c r="B959" s="209" t="s">
        <v>2035</v>
      </c>
      <c r="C959" s="213" t="s">
        <v>2058</v>
      </c>
      <c r="D959" s="236"/>
      <c r="E959" s="243" t="s">
        <v>212</v>
      </c>
      <c r="F959" s="211">
        <v>1</v>
      </c>
      <c r="G959" s="211">
        <v>4240</v>
      </c>
      <c r="H959" s="211">
        <f t="shared" si="22"/>
        <v>4240</v>
      </c>
      <c r="I959" s="176" t="s">
        <v>2059</v>
      </c>
      <c r="J959" s="218"/>
      <c r="K959" s="210"/>
      <c r="L959" s="210"/>
      <c r="M959" s="210"/>
      <c r="P959" s="188"/>
      <c r="Q959" s="188"/>
      <c r="R959" s="188"/>
      <c r="S959" s="188"/>
    </row>
    <row r="960" spans="1:19" s="4" customFormat="1" ht="21" customHeight="1">
      <c r="A960" s="176"/>
      <c r="B960" s="209" t="s">
        <v>2035</v>
      </c>
      <c r="C960" s="213" t="s">
        <v>2060</v>
      </c>
      <c r="D960" s="236"/>
      <c r="E960" s="243" t="s">
        <v>212</v>
      </c>
      <c r="F960" s="211">
        <v>1</v>
      </c>
      <c r="G960" s="211">
        <v>11150</v>
      </c>
      <c r="H960" s="211">
        <f t="shared" si="22"/>
        <v>11150</v>
      </c>
      <c r="I960" s="176" t="s">
        <v>2061</v>
      </c>
      <c r="J960" s="218"/>
      <c r="K960" s="210"/>
      <c r="L960" s="210"/>
      <c r="M960" s="210"/>
      <c r="P960" s="188"/>
      <c r="Q960" s="188"/>
      <c r="R960" s="188"/>
      <c r="S960" s="188"/>
    </row>
    <row r="961" spans="1:19" s="4" customFormat="1" ht="21" customHeight="1">
      <c r="A961" s="176"/>
      <c r="B961" s="209" t="s">
        <v>2035</v>
      </c>
      <c r="C961" s="213" t="s">
        <v>2062</v>
      </c>
      <c r="D961" s="236"/>
      <c r="E961" s="243" t="s">
        <v>212</v>
      </c>
      <c r="F961" s="211">
        <v>1</v>
      </c>
      <c r="G961" s="211">
        <v>7540</v>
      </c>
      <c r="H961" s="211">
        <f t="shared" si="22"/>
        <v>7540</v>
      </c>
      <c r="I961" s="176" t="s">
        <v>2063</v>
      </c>
      <c r="J961" s="218"/>
      <c r="K961" s="210"/>
      <c r="L961" s="210"/>
      <c r="M961" s="210"/>
      <c r="P961" s="188"/>
      <c r="Q961" s="188"/>
      <c r="R961" s="188"/>
      <c r="S961" s="188"/>
    </row>
    <row r="962" spans="1:19" s="4" customFormat="1" ht="21" customHeight="1">
      <c r="A962" s="176"/>
      <c r="B962" s="209" t="s">
        <v>2035</v>
      </c>
      <c r="C962" s="213" t="s">
        <v>2064</v>
      </c>
      <c r="D962" s="236"/>
      <c r="E962" s="243" t="s">
        <v>212</v>
      </c>
      <c r="F962" s="211">
        <v>1</v>
      </c>
      <c r="G962" s="211">
        <v>71440</v>
      </c>
      <c r="H962" s="211">
        <f t="shared" si="22"/>
        <v>71440</v>
      </c>
      <c r="I962" s="176" t="s">
        <v>2065</v>
      </c>
      <c r="J962" s="218"/>
      <c r="K962" s="210"/>
      <c r="L962" s="210"/>
      <c r="M962" s="210"/>
      <c r="P962" s="188"/>
      <c r="Q962" s="188"/>
      <c r="R962" s="188"/>
      <c r="S962" s="188"/>
    </row>
    <row r="963" spans="1:19" s="4" customFormat="1" ht="21" customHeight="1">
      <c r="A963" s="176"/>
      <c r="B963" s="209" t="s">
        <v>2035</v>
      </c>
      <c r="C963" s="213" t="s">
        <v>2066</v>
      </c>
      <c r="D963" s="236"/>
      <c r="E963" s="243" t="s">
        <v>212</v>
      </c>
      <c r="F963" s="211">
        <v>1</v>
      </c>
      <c r="G963" s="211">
        <v>4080</v>
      </c>
      <c r="H963" s="211">
        <f t="shared" si="22"/>
        <v>4080</v>
      </c>
      <c r="I963" s="176" t="s">
        <v>2067</v>
      </c>
      <c r="J963" s="218"/>
      <c r="K963" s="210"/>
      <c r="L963" s="210"/>
      <c r="M963" s="210"/>
      <c r="P963" s="188"/>
      <c r="Q963" s="188"/>
      <c r="R963" s="188"/>
      <c r="S963" s="188"/>
    </row>
    <row r="964" spans="1:19" s="4" customFormat="1" ht="21" customHeight="1">
      <c r="A964" s="229"/>
      <c r="B964" s="209" t="s">
        <v>2035</v>
      </c>
      <c r="C964" s="219" t="s">
        <v>2068</v>
      </c>
      <c r="D964" s="236"/>
      <c r="E964" s="243" t="s">
        <v>212</v>
      </c>
      <c r="F964" s="4">
        <v>1</v>
      </c>
      <c r="G964" s="211">
        <v>3770</v>
      </c>
      <c r="H964" s="211">
        <f t="shared" si="22"/>
        <v>3770</v>
      </c>
      <c r="I964" s="176" t="s">
        <v>2069</v>
      </c>
      <c r="J964" s="218"/>
      <c r="K964" s="218"/>
      <c r="L964" s="218"/>
      <c r="M964" s="218"/>
      <c r="N964" s="188"/>
      <c r="P964" s="188"/>
      <c r="Q964" s="188"/>
      <c r="R964" s="188"/>
      <c r="S964" s="188"/>
    </row>
    <row r="965" spans="1:19" s="4" customFormat="1" ht="21" customHeight="1">
      <c r="A965" s="229"/>
      <c r="B965" s="209" t="s">
        <v>2035</v>
      </c>
      <c r="C965" s="219" t="s">
        <v>2070</v>
      </c>
      <c r="D965" s="236"/>
      <c r="E965" s="243" t="s">
        <v>212</v>
      </c>
      <c r="F965" s="4">
        <v>1</v>
      </c>
      <c r="G965" s="211">
        <v>78190</v>
      </c>
      <c r="H965" s="211">
        <f t="shared" si="22"/>
        <v>78190</v>
      </c>
      <c r="I965" s="176" t="s">
        <v>2071</v>
      </c>
      <c r="J965" s="218"/>
      <c r="K965" s="218"/>
      <c r="L965" s="218"/>
      <c r="M965" s="218"/>
      <c r="N965" s="188"/>
      <c r="P965" s="188"/>
      <c r="Q965" s="188"/>
      <c r="R965" s="188"/>
      <c r="S965" s="188"/>
    </row>
    <row r="966" spans="1:19" s="4" customFormat="1" ht="21" customHeight="1">
      <c r="A966" s="229"/>
      <c r="B966" s="209" t="s">
        <v>2035</v>
      </c>
      <c r="C966" s="219" t="s">
        <v>2072</v>
      </c>
      <c r="D966" s="218"/>
      <c r="E966" s="243" t="s">
        <v>212</v>
      </c>
      <c r="F966" s="4">
        <v>1</v>
      </c>
      <c r="G966" s="211">
        <v>11300</v>
      </c>
      <c r="H966" s="211">
        <f t="shared" si="22"/>
        <v>11300</v>
      </c>
      <c r="I966" s="176" t="s">
        <v>2073</v>
      </c>
      <c r="J966" s="218"/>
      <c r="K966" s="218"/>
      <c r="L966" s="218"/>
      <c r="M966" s="218"/>
      <c r="N966" s="188"/>
      <c r="P966" s="188"/>
      <c r="Q966" s="188"/>
      <c r="R966" s="188"/>
      <c r="S966" s="188"/>
    </row>
    <row r="967" spans="1:19" ht="21" customHeight="1">
      <c r="A967" s="176"/>
      <c r="B967" s="219"/>
      <c r="C967" s="188"/>
      <c r="D967" s="236"/>
      <c r="E967" s="243"/>
      <c r="F967" s="211"/>
      <c r="G967" s="211"/>
      <c r="H967" s="211"/>
      <c r="J967" s="218"/>
      <c r="K967" s="218"/>
      <c r="L967" s="210"/>
      <c r="M967" s="210"/>
    </row>
    <row r="968" spans="1:19" s="4" customFormat="1" ht="21" customHeight="1">
      <c r="A968" s="229"/>
      <c r="B968" s="209"/>
      <c r="C968" s="217"/>
      <c r="D968" s="213"/>
      <c r="E968" s="243"/>
      <c r="G968" s="211"/>
      <c r="H968" s="211"/>
      <c r="I968" s="176"/>
      <c r="J968" s="218"/>
      <c r="K968" s="218"/>
      <c r="L968" s="218"/>
      <c r="M968" s="218"/>
      <c r="N968" s="188"/>
      <c r="P968" s="188"/>
      <c r="Q968" s="188"/>
      <c r="R968" s="188"/>
      <c r="S968" s="188"/>
    </row>
    <row r="969" spans="1:19" ht="21" customHeight="1">
      <c r="A969" s="224"/>
      <c r="B969" s="209" t="s">
        <v>2035</v>
      </c>
      <c r="C969" s="215" t="s">
        <v>2074</v>
      </c>
      <c r="D969" s="222"/>
      <c r="E969" s="243" t="s">
        <v>212</v>
      </c>
      <c r="F969" s="4">
        <v>1</v>
      </c>
      <c r="G969" s="233">
        <v>3930</v>
      </c>
      <c r="H969" s="211">
        <f t="shared" si="22"/>
        <v>3930</v>
      </c>
      <c r="I969" s="176" t="s">
        <v>2075</v>
      </c>
      <c r="K969" s="233"/>
      <c r="L969" s="233"/>
      <c r="M969" s="233"/>
      <c r="N969" s="233"/>
      <c r="O969" s="188"/>
    </row>
    <row r="970" spans="1:19" ht="21" customHeight="1">
      <c r="A970" s="186"/>
      <c r="B970" s="209" t="s">
        <v>2035</v>
      </c>
      <c r="C970" s="215" t="s">
        <v>2076</v>
      </c>
      <c r="D970" s="222"/>
      <c r="E970" s="243" t="s">
        <v>212</v>
      </c>
      <c r="F970" s="4">
        <v>1</v>
      </c>
      <c r="G970" s="233">
        <v>28730</v>
      </c>
      <c r="H970" s="211">
        <f t="shared" si="22"/>
        <v>28730</v>
      </c>
      <c r="I970" s="176" t="s">
        <v>2077</v>
      </c>
      <c r="K970" s="233"/>
      <c r="L970" s="233"/>
      <c r="M970" s="233"/>
      <c r="N970" s="233"/>
      <c r="O970" s="188"/>
    </row>
    <row r="971" spans="1:19" ht="21" customHeight="1">
      <c r="A971" s="186"/>
      <c r="B971" s="227"/>
      <c r="C971" s="215"/>
      <c r="D971" s="222"/>
      <c r="G971" s="233"/>
      <c r="H971" s="231"/>
      <c r="I971" s="214"/>
      <c r="K971" s="233"/>
      <c r="L971" s="233"/>
      <c r="M971" s="233"/>
      <c r="N971" s="233"/>
      <c r="O971" s="188"/>
    </row>
    <row r="972" spans="1:19" ht="21" customHeight="1">
      <c r="A972" s="186"/>
      <c r="B972" s="227"/>
      <c r="C972" s="215"/>
      <c r="D972" s="222"/>
      <c r="G972" s="233"/>
      <c r="H972" s="231"/>
      <c r="I972" s="214"/>
      <c r="K972" s="233"/>
      <c r="L972" s="233"/>
      <c r="M972" s="233"/>
      <c r="N972" s="233"/>
      <c r="O972" s="188"/>
    </row>
    <row r="973" spans="1:19" ht="21" customHeight="1">
      <c r="A973" s="186"/>
      <c r="B973" s="227"/>
      <c r="C973" s="215"/>
      <c r="D973" s="222"/>
      <c r="G973" s="233"/>
      <c r="H973" s="231"/>
      <c r="I973" s="214"/>
      <c r="K973" s="233"/>
      <c r="L973" s="233"/>
      <c r="M973" s="233"/>
      <c r="N973" s="233"/>
      <c r="O973" s="188"/>
    </row>
    <row r="974" spans="1:19" ht="21" customHeight="1">
      <c r="A974" s="186"/>
      <c r="B974" s="227"/>
      <c r="C974" s="215"/>
      <c r="D974" s="222"/>
      <c r="G974" s="233"/>
      <c r="H974" s="231"/>
      <c r="I974" s="214"/>
      <c r="K974" s="233"/>
      <c r="L974" s="233"/>
      <c r="M974" s="233"/>
      <c r="N974" s="233"/>
      <c r="O974" s="188"/>
    </row>
    <row r="975" spans="1:19" ht="21" customHeight="1">
      <c r="A975" s="186"/>
      <c r="B975" s="227"/>
      <c r="C975" s="215"/>
      <c r="D975" s="222"/>
      <c r="G975" s="233"/>
      <c r="H975" s="231"/>
      <c r="I975" s="214"/>
      <c r="K975" s="233"/>
      <c r="L975" s="233"/>
      <c r="M975" s="233"/>
      <c r="N975" s="233"/>
      <c r="O975" s="188"/>
    </row>
    <row r="976" spans="1:19" ht="21" customHeight="1">
      <c r="A976" s="186"/>
      <c r="B976" s="227"/>
      <c r="C976" s="215"/>
      <c r="D976" s="222"/>
      <c r="E976" s="232"/>
      <c r="G976" s="233"/>
      <c r="H976" s="231"/>
      <c r="I976" s="214"/>
      <c r="K976" s="233"/>
      <c r="L976" s="233"/>
      <c r="M976" s="233"/>
      <c r="N976" s="233"/>
      <c r="O976" s="188"/>
    </row>
    <row r="977" spans="1:15" ht="21" customHeight="1">
      <c r="A977" s="186"/>
      <c r="B977" s="227"/>
      <c r="C977" s="215"/>
      <c r="D977" s="222"/>
      <c r="E977" s="232"/>
      <c r="G977" s="233"/>
      <c r="H977" s="231"/>
      <c r="I977" s="214"/>
      <c r="K977" s="233"/>
      <c r="L977" s="233"/>
      <c r="M977" s="233"/>
      <c r="N977" s="233"/>
      <c r="O977" s="188"/>
    </row>
    <row r="978" spans="1:15" ht="21" customHeight="1">
      <c r="A978" s="186"/>
      <c r="B978" s="227"/>
      <c r="C978" s="215"/>
      <c r="D978" s="222"/>
      <c r="E978" s="232"/>
      <c r="G978" s="233"/>
      <c r="H978" s="231"/>
      <c r="I978" s="214"/>
      <c r="K978" s="233"/>
      <c r="L978" s="233"/>
      <c r="M978" s="233"/>
      <c r="N978" s="233"/>
      <c r="O978" s="188"/>
    </row>
    <row r="979" spans="1:15" ht="21" customHeight="1">
      <c r="A979" s="186"/>
      <c r="B979" s="227"/>
      <c r="C979" s="215"/>
      <c r="D979" s="222"/>
      <c r="E979" s="232"/>
      <c r="G979" s="233"/>
      <c r="H979" s="231"/>
      <c r="I979" s="214"/>
      <c r="K979" s="233"/>
      <c r="L979" s="233"/>
      <c r="M979" s="233"/>
      <c r="N979" s="233"/>
      <c r="O979" s="188"/>
    </row>
    <row r="980" spans="1:15" ht="21" customHeight="1">
      <c r="A980" s="186"/>
      <c r="B980" s="227"/>
      <c r="C980" s="215"/>
      <c r="D980" s="222"/>
      <c r="E980" s="232"/>
      <c r="G980" s="233"/>
      <c r="H980" s="231"/>
      <c r="I980" s="214"/>
      <c r="K980" s="233"/>
      <c r="L980" s="233"/>
      <c r="M980" s="233"/>
      <c r="N980" s="233"/>
      <c r="O980" s="188"/>
    </row>
    <row r="981" spans="1:15" ht="21" customHeight="1">
      <c r="A981" s="186"/>
      <c r="B981" s="227"/>
      <c r="E981" s="232"/>
      <c r="G981" s="233"/>
      <c r="H981" s="231"/>
      <c r="I981" s="214"/>
      <c r="K981" s="233"/>
      <c r="L981" s="233"/>
      <c r="M981" s="233"/>
      <c r="N981" s="233"/>
      <c r="O981" s="188"/>
    </row>
    <row r="982" spans="1:15" ht="21" customHeight="1">
      <c r="A982" s="186"/>
      <c r="B982" s="227"/>
      <c r="E982" s="232"/>
      <c r="G982" s="233"/>
      <c r="H982" s="231"/>
      <c r="I982" s="214"/>
      <c r="K982" s="235"/>
      <c r="L982" s="235"/>
      <c r="M982" s="235"/>
      <c r="N982" s="235"/>
      <c r="O982" s="188"/>
    </row>
    <row r="983" spans="1:15" ht="21" customHeight="1">
      <c r="A983" s="186"/>
      <c r="B983" s="227"/>
      <c r="C983" s="215"/>
      <c r="D983" s="222"/>
      <c r="E983" s="232"/>
      <c r="G983" s="233"/>
      <c r="H983" s="231"/>
      <c r="I983" s="214"/>
      <c r="K983" s="233"/>
      <c r="L983" s="233"/>
      <c r="M983" s="233"/>
      <c r="N983" s="233"/>
      <c r="O983" s="188"/>
    </row>
    <row r="984" spans="1:15" ht="21" customHeight="1">
      <c r="A984" s="186"/>
      <c r="B984" s="227"/>
      <c r="C984" s="215"/>
      <c r="D984" s="222"/>
      <c r="E984" s="232"/>
      <c r="G984" s="233"/>
      <c r="H984" s="231"/>
      <c r="I984" s="214"/>
      <c r="K984" s="233"/>
      <c r="L984" s="233"/>
      <c r="M984" s="233"/>
      <c r="N984" s="233"/>
      <c r="O984" s="188"/>
    </row>
    <row r="985" spans="1:15" ht="21" customHeight="1">
      <c r="A985" s="186"/>
      <c r="B985" s="227"/>
      <c r="C985" s="215"/>
      <c r="D985" s="222"/>
      <c r="E985" s="232"/>
      <c r="G985" s="233"/>
      <c r="H985" s="231"/>
      <c r="I985" s="214"/>
      <c r="K985" s="233"/>
      <c r="L985" s="233"/>
      <c r="M985" s="233"/>
      <c r="N985" s="233"/>
      <c r="O985" s="188"/>
    </row>
    <row r="986" spans="1:15" ht="21" customHeight="1">
      <c r="A986" s="186"/>
      <c r="B986" s="227"/>
      <c r="C986" s="215"/>
      <c r="D986" s="222"/>
      <c r="E986" s="232"/>
      <c r="G986" s="233"/>
      <c r="H986" s="231"/>
      <c r="I986" s="214"/>
      <c r="K986" s="233"/>
      <c r="L986" s="233"/>
      <c r="M986" s="233"/>
      <c r="N986" s="233"/>
      <c r="O986" s="188"/>
    </row>
    <row r="987" spans="1:15" ht="21" customHeight="1">
      <c r="A987" s="186"/>
      <c r="B987" s="227"/>
      <c r="C987" s="215"/>
      <c r="D987" s="222"/>
      <c r="E987" s="232"/>
      <c r="G987" s="233"/>
      <c r="H987" s="231"/>
      <c r="I987" s="214"/>
      <c r="K987" s="233"/>
      <c r="L987" s="233"/>
      <c r="M987" s="233"/>
      <c r="N987" s="233"/>
      <c r="O987" s="188"/>
    </row>
    <row r="988" spans="1:15" ht="21" customHeight="1">
      <c r="A988" s="186"/>
      <c r="B988" s="188"/>
      <c r="C988" s="188"/>
      <c r="D988" s="188"/>
      <c r="E988" s="188"/>
      <c r="G988" s="188"/>
      <c r="H988" s="188"/>
      <c r="I988" s="186"/>
      <c r="K988" s="188"/>
      <c r="L988" s="188"/>
      <c r="M988" s="188"/>
      <c r="N988" s="188"/>
      <c r="O988" s="188"/>
    </row>
    <row r="989" spans="1:15" ht="21" customHeight="1">
      <c r="A989" s="186"/>
      <c r="B989" s="227"/>
      <c r="C989" s="215"/>
      <c r="D989" s="222"/>
      <c r="G989" s="233"/>
      <c r="H989" s="231"/>
      <c r="I989" s="214"/>
      <c r="K989" s="233"/>
      <c r="L989" s="233"/>
      <c r="M989" s="233"/>
      <c r="N989" s="233"/>
      <c r="O989" s="188"/>
    </row>
    <row r="990" spans="1:15" ht="21" customHeight="1">
      <c r="A990" s="186"/>
      <c r="B990" s="227" t="s">
        <v>1551</v>
      </c>
      <c r="C990" s="215"/>
      <c r="D990" s="222"/>
      <c r="G990" s="233"/>
      <c r="H990" s="231">
        <f>SUM(H925:H989)</f>
        <v>11833410</v>
      </c>
      <c r="I990" s="214"/>
      <c r="K990" s="233"/>
      <c r="L990" s="233"/>
      <c r="M990" s="233"/>
      <c r="N990" s="233"/>
      <c r="O990" s="188"/>
    </row>
    <row r="991" spans="1:15" ht="21" customHeight="1">
      <c r="A991" s="186"/>
      <c r="B991" s="188"/>
      <c r="C991" s="188"/>
      <c r="D991" s="188"/>
      <c r="E991" s="188"/>
      <c r="G991" s="188"/>
      <c r="H991" s="188"/>
      <c r="I991" s="186"/>
      <c r="K991" s="188"/>
      <c r="L991" s="188"/>
      <c r="M991" s="188"/>
      <c r="N991" s="188"/>
      <c r="O991" s="188"/>
    </row>
    <row r="992" spans="1:15" ht="21" customHeight="1">
      <c r="A992" s="224" t="s">
        <v>1996</v>
      </c>
      <c r="B992" s="227" t="s">
        <v>1470</v>
      </c>
      <c r="C992" s="215"/>
      <c r="D992" s="222"/>
      <c r="E992" s="232"/>
      <c r="G992" s="233"/>
      <c r="H992" s="231"/>
      <c r="I992" s="214"/>
      <c r="K992" s="233"/>
      <c r="L992" s="233"/>
      <c r="M992" s="233"/>
      <c r="N992" s="233"/>
      <c r="O992" s="188"/>
    </row>
    <row r="993" spans="1:19" ht="21" customHeight="1">
      <c r="A993" s="186"/>
      <c r="B993" s="227"/>
      <c r="C993" s="215"/>
      <c r="D993" s="222"/>
      <c r="E993" s="232"/>
      <c r="G993" s="233"/>
      <c r="H993" s="231"/>
      <c r="I993" s="214"/>
      <c r="K993" s="233"/>
      <c r="L993" s="233"/>
      <c r="M993" s="233"/>
      <c r="N993" s="233"/>
      <c r="O993" s="188"/>
    </row>
    <row r="994" spans="1:19" ht="21" customHeight="1">
      <c r="A994" s="186"/>
      <c r="B994" s="227" t="s">
        <v>1760</v>
      </c>
      <c r="C994" s="215" t="s">
        <v>1768</v>
      </c>
      <c r="D994" s="222" t="s">
        <v>1510</v>
      </c>
      <c r="E994" s="186" t="s">
        <v>1508</v>
      </c>
      <c r="F994" s="4">
        <v>98</v>
      </c>
      <c r="G994" s="233">
        <v>890</v>
      </c>
      <c r="H994" s="211">
        <f t="shared" ref="H994:H1026" si="23">INT(F994*G994)</f>
        <v>87220</v>
      </c>
      <c r="I994" s="176" t="s">
        <v>1521</v>
      </c>
      <c r="K994" s="233"/>
      <c r="L994" s="233"/>
      <c r="M994" s="233"/>
      <c r="N994" s="233"/>
      <c r="O994" s="188"/>
    </row>
    <row r="995" spans="1:19" ht="21" customHeight="1">
      <c r="A995" s="186"/>
      <c r="B995" s="227" t="s">
        <v>1760</v>
      </c>
      <c r="C995" s="215" t="s">
        <v>1768</v>
      </c>
      <c r="D995" s="222" t="s">
        <v>2039</v>
      </c>
      <c r="E995" s="186" t="s">
        <v>1508</v>
      </c>
      <c r="F995" s="4">
        <v>189</v>
      </c>
      <c r="G995" s="233">
        <v>830</v>
      </c>
      <c r="H995" s="211">
        <f t="shared" si="23"/>
        <v>156870</v>
      </c>
      <c r="I995" s="176" t="s">
        <v>1521</v>
      </c>
      <c r="K995" s="233"/>
      <c r="L995" s="233"/>
      <c r="M995" s="233"/>
      <c r="N995" s="233"/>
      <c r="O995" s="188"/>
    </row>
    <row r="996" spans="1:19" ht="21" customHeight="1">
      <c r="A996" s="186"/>
      <c r="B996" s="227" t="s">
        <v>1760</v>
      </c>
      <c r="C996" s="215" t="s">
        <v>1770</v>
      </c>
      <c r="D996" s="222" t="s">
        <v>1510</v>
      </c>
      <c r="E996" s="186" t="s">
        <v>1508</v>
      </c>
      <c r="F996" s="4">
        <v>16</v>
      </c>
      <c r="G996" s="233">
        <v>2770</v>
      </c>
      <c r="H996" s="211">
        <f t="shared" si="23"/>
        <v>44320</v>
      </c>
      <c r="I996" s="176" t="s">
        <v>1673</v>
      </c>
      <c r="K996" s="233"/>
      <c r="L996" s="233"/>
      <c r="M996" s="233"/>
      <c r="N996" s="233"/>
      <c r="O996" s="188"/>
    </row>
    <row r="997" spans="1:19" ht="21" customHeight="1">
      <c r="A997" s="186"/>
      <c r="B997" s="227" t="s">
        <v>1760</v>
      </c>
      <c r="C997" s="215" t="s">
        <v>1770</v>
      </c>
      <c r="D997" s="222" t="s">
        <v>2039</v>
      </c>
      <c r="E997" s="186" t="s">
        <v>1508</v>
      </c>
      <c r="F997" s="4">
        <v>57</v>
      </c>
      <c r="G997" s="233">
        <v>2630</v>
      </c>
      <c r="H997" s="211">
        <f t="shared" si="23"/>
        <v>149910</v>
      </c>
      <c r="I997" s="176" t="s">
        <v>1673</v>
      </c>
      <c r="K997" s="233"/>
      <c r="L997" s="233"/>
      <c r="M997" s="233"/>
      <c r="N997" s="233"/>
      <c r="O997" s="188"/>
    </row>
    <row r="998" spans="1:19" ht="21" customHeight="1">
      <c r="A998" s="186"/>
      <c r="B998" s="227" t="s">
        <v>1760</v>
      </c>
      <c r="C998" s="215" t="s">
        <v>1771</v>
      </c>
      <c r="D998" s="222" t="s">
        <v>1510</v>
      </c>
      <c r="E998" s="186" t="s">
        <v>1508</v>
      </c>
      <c r="F998" s="4">
        <v>20</v>
      </c>
      <c r="G998" s="233">
        <v>3960</v>
      </c>
      <c r="H998" s="211">
        <f t="shared" si="23"/>
        <v>79200</v>
      </c>
      <c r="I998" s="176" t="s">
        <v>1673</v>
      </c>
      <c r="K998" s="233"/>
      <c r="L998" s="233"/>
      <c r="M998" s="233"/>
      <c r="N998" s="233"/>
      <c r="O998" s="188"/>
    </row>
    <row r="999" spans="1:19" ht="21" customHeight="1">
      <c r="A999" s="186"/>
      <c r="B999" s="227" t="s">
        <v>1760</v>
      </c>
      <c r="C999" s="215" t="s">
        <v>1771</v>
      </c>
      <c r="D999" s="222" t="s">
        <v>2039</v>
      </c>
      <c r="E999" s="186" t="s">
        <v>1508</v>
      </c>
      <c r="F999" s="4">
        <v>113</v>
      </c>
      <c r="G999" s="233">
        <v>3780</v>
      </c>
      <c r="H999" s="211">
        <f t="shared" si="23"/>
        <v>427140</v>
      </c>
      <c r="I999" s="176" t="s">
        <v>1673</v>
      </c>
      <c r="K999" s="233"/>
      <c r="L999" s="233"/>
      <c r="M999" s="233"/>
      <c r="N999" s="233"/>
      <c r="O999" s="188"/>
    </row>
    <row r="1000" spans="1:19" ht="21" customHeight="1">
      <c r="A1000" s="186"/>
      <c r="B1000" s="227" t="s">
        <v>1516</v>
      </c>
      <c r="C1000" s="215" t="s">
        <v>1519</v>
      </c>
      <c r="D1000" s="222" t="s">
        <v>1510</v>
      </c>
      <c r="E1000" s="186" t="s">
        <v>1508</v>
      </c>
      <c r="F1000" s="4">
        <v>13</v>
      </c>
      <c r="G1000" s="233">
        <v>5250</v>
      </c>
      <c r="H1000" s="211">
        <f t="shared" si="23"/>
        <v>68250</v>
      </c>
      <c r="I1000" s="176" t="s">
        <v>1509</v>
      </c>
      <c r="K1000" s="233"/>
      <c r="L1000" s="233"/>
      <c r="M1000" s="233"/>
      <c r="N1000" s="233"/>
      <c r="O1000" s="188"/>
    </row>
    <row r="1001" spans="1:19" ht="21" customHeight="1">
      <c r="A1001" s="186"/>
      <c r="B1001" s="227" t="s">
        <v>1516</v>
      </c>
      <c r="C1001" s="215" t="s">
        <v>1519</v>
      </c>
      <c r="D1001" s="222" t="s">
        <v>2039</v>
      </c>
      <c r="E1001" s="186" t="s">
        <v>1508</v>
      </c>
      <c r="F1001" s="4">
        <v>173</v>
      </c>
      <c r="G1001" s="233">
        <v>5030</v>
      </c>
      <c r="H1001" s="211">
        <f t="shared" si="23"/>
        <v>870190</v>
      </c>
      <c r="I1001" s="176" t="s">
        <v>1521</v>
      </c>
      <c r="K1001" s="233"/>
      <c r="L1001" s="233"/>
      <c r="M1001" s="233"/>
      <c r="N1001" s="233"/>
      <c r="O1001" s="188"/>
    </row>
    <row r="1002" spans="1:19" s="4" customFormat="1" ht="21" customHeight="1">
      <c r="A1002" s="176"/>
      <c r="B1002" s="227" t="s">
        <v>2078</v>
      </c>
      <c r="C1002" s="213" t="s">
        <v>1720</v>
      </c>
      <c r="D1002" s="222" t="s">
        <v>1510</v>
      </c>
      <c r="E1002" s="186" t="s">
        <v>1508</v>
      </c>
      <c r="F1002" s="211">
        <v>13</v>
      </c>
      <c r="G1002" s="211">
        <v>730</v>
      </c>
      <c r="H1002" s="211">
        <f t="shared" si="23"/>
        <v>9490</v>
      </c>
      <c r="I1002" s="176" t="s">
        <v>1673</v>
      </c>
      <c r="J1002" s="218"/>
      <c r="K1002" s="210"/>
      <c r="L1002" s="210"/>
      <c r="M1002" s="210"/>
      <c r="P1002" s="188"/>
      <c r="Q1002" s="188"/>
      <c r="R1002" s="188"/>
      <c r="S1002" s="188"/>
    </row>
    <row r="1003" spans="1:19" s="4" customFormat="1" ht="21" customHeight="1">
      <c r="A1003" s="176"/>
      <c r="B1003" s="227" t="s">
        <v>2078</v>
      </c>
      <c r="C1003" s="213" t="s">
        <v>1720</v>
      </c>
      <c r="D1003" s="222" t="s">
        <v>2039</v>
      </c>
      <c r="E1003" s="186" t="s">
        <v>1508</v>
      </c>
      <c r="F1003" s="211">
        <v>173</v>
      </c>
      <c r="G1003" s="211">
        <v>690</v>
      </c>
      <c r="H1003" s="211">
        <f t="shared" si="23"/>
        <v>119370</v>
      </c>
      <c r="I1003" s="176" t="s">
        <v>1673</v>
      </c>
      <c r="J1003" s="218"/>
      <c r="K1003" s="210"/>
      <c r="L1003" s="210"/>
      <c r="M1003" s="210"/>
      <c r="P1003" s="188"/>
      <c r="Q1003" s="188"/>
      <c r="R1003" s="188"/>
      <c r="S1003" s="188"/>
    </row>
    <row r="1004" spans="1:19" ht="21" customHeight="1">
      <c r="A1004" s="186"/>
      <c r="B1004" s="227" t="s">
        <v>1772</v>
      </c>
      <c r="C1004" s="215" t="s">
        <v>1773</v>
      </c>
      <c r="D1004" s="222" t="s">
        <v>1510</v>
      </c>
      <c r="E1004" s="186" t="s">
        <v>1508</v>
      </c>
      <c r="F1004" s="4">
        <v>33</v>
      </c>
      <c r="G1004" s="233">
        <v>1670</v>
      </c>
      <c r="H1004" s="211">
        <f t="shared" si="23"/>
        <v>55110</v>
      </c>
      <c r="I1004" s="176" t="s">
        <v>1521</v>
      </c>
      <c r="K1004" s="233"/>
      <c r="L1004" s="233"/>
      <c r="M1004" s="233"/>
      <c r="N1004" s="233"/>
      <c r="O1004" s="188"/>
    </row>
    <row r="1005" spans="1:19" ht="21" customHeight="1">
      <c r="A1005" s="186"/>
      <c r="B1005" s="227" t="s">
        <v>1772</v>
      </c>
      <c r="C1005" s="215" t="s">
        <v>1773</v>
      </c>
      <c r="D1005" s="222" t="s">
        <v>2039</v>
      </c>
      <c r="E1005" s="186" t="s">
        <v>1508</v>
      </c>
      <c r="F1005" s="4">
        <v>63</v>
      </c>
      <c r="G1005" s="233">
        <v>1600</v>
      </c>
      <c r="H1005" s="211">
        <f t="shared" si="23"/>
        <v>100800</v>
      </c>
      <c r="I1005" s="176" t="s">
        <v>1521</v>
      </c>
      <c r="K1005" s="233"/>
      <c r="L1005" s="233"/>
      <c r="M1005" s="233"/>
      <c r="N1005" s="233"/>
      <c r="O1005" s="188"/>
    </row>
    <row r="1006" spans="1:19" ht="21" customHeight="1">
      <c r="A1006" s="186"/>
      <c r="B1006" s="227"/>
      <c r="C1006" s="215"/>
      <c r="D1006" s="222"/>
      <c r="E1006" s="232"/>
      <c r="G1006" s="233"/>
      <c r="H1006" s="211"/>
      <c r="K1006" s="233"/>
      <c r="L1006" s="233"/>
      <c r="M1006" s="233"/>
      <c r="N1006" s="233"/>
      <c r="O1006" s="188"/>
    </row>
    <row r="1007" spans="1:19" ht="21" customHeight="1">
      <c r="A1007" s="186"/>
      <c r="B1007" s="185" t="s">
        <v>1998</v>
      </c>
      <c r="C1007" s="215" t="s">
        <v>2040</v>
      </c>
      <c r="D1007" s="222" t="s">
        <v>2000</v>
      </c>
      <c r="E1007" s="232" t="s">
        <v>1508</v>
      </c>
      <c r="F1007" s="4">
        <v>93</v>
      </c>
      <c r="G1007" s="233">
        <v>5720</v>
      </c>
      <c r="H1007" s="211">
        <f t="shared" si="23"/>
        <v>531960</v>
      </c>
      <c r="I1007" s="176" t="s">
        <v>1673</v>
      </c>
      <c r="K1007" s="233"/>
      <c r="L1007" s="233"/>
      <c r="M1007" s="233"/>
      <c r="N1007" s="233"/>
      <c r="O1007" s="188"/>
    </row>
    <row r="1008" spans="1:19" ht="21" customHeight="1">
      <c r="A1008" s="186"/>
      <c r="B1008" s="185" t="s">
        <v>1998</v>
      </c>
      <c r="C1008" s="217" t="s">
        <v>2041</v>
      </c>
      <c r="D1008" s="218" t="s">
        <v>2000</v>
      </c>
      <c r="E1008" s="232" t="s">
        <v>1508</v>
      </c>
      <c r="F1008" s="4">
        <v>14</v>
      </c>
      <c r="G1008" s="233">
        <v>6140</v>
      </c>
      <c r="H1008" s="211">
        <f t="shared" si="23"/>
        <v>85960</v>
      </c>
      <c r="I1008" s="176" t="s">
        <v>1673</v>
      </c>
      <c r="K1008" s="233"/>
      <c r="L1008" s="233"/>
      <c r="M1008" s="233"/>
      <c r="N1008" s="233"/>
      <c r="O1008" s="188"/>
    </row>
    <row r="1009" spans="1:19" ht="21" customHeight="1">
      <c r="A1009" s="186"/>
      <c r="B1009" s="185" t="s">
        <v>1998</v>
      </c>
      <c r="C1009" s="217" t="s">
        <v>2043</v>
      </c>
      <c r="D1009" s="218" t="s">
        <v>2000</v>
      </c>
      <c r="E1009" s="232" t="s">
        <v>1508</v>
      </c>
      <c r="F1009" s="4">
        <v>23</v>
      </c>
      <c r="G1009" s="233">
        <v>10300</v>
      </c>
      <c r="H1009" s="211">
        <f t="shared" si="23"/>
        <v>236900</v>
      </c>
      <c r="I1009" s="176" t="s">
        <v>1673</v>
      </c>
      <c r="K1009" s="235"/>
      <c r="L1009" s="235"/>
      <c r="M1009" s="235"/>
      <c r="N1009" s="235"/>
      <c r="O1009" s="188"/>
    </row>
    <row r="1010" spans="1:19" ht="21" customHeight="1">
      <c r="A1010" s="186"/>
      <c r="B1010" s="188" t="s">
        <v>2044</v>
      </c>
      <c r="C1010" s="215" t="s">
        <v>2045</v>
      </c>
      <c r="D1010" s="222" t="s">
        <v>2000</v>
      </c>
      <c r="E1010" s="232" t="s">
        <v>1508</v>
      </c>
      <c r="F1010" s="4">
        <v>425</v>
      </c>
      <c r="G1010" s="233">
        <v>950</v>
      </c>
      <c r="H1010" s="211">
        <f t="shared" si="23"/>
        <v>403750</v>
      </c>
      <c r="I1010" s="176" t="s">
        <v>1673</v>
      </c>
      <c r="K1010" s="233"/>
      <c r="L1010" s="233"/>
      <c r="M1010" s="233"/>
      <c r="N1010" s="233"/>
      <c r="O1010" s="188"/>
    </row>
    <row r="1011" spans="1:19" ht="21" customHeight="1">
      <c r="A1011" s="186"/>
      <c r="B1011" s="188" t="s">
        <v>2044</v>
      </c>
      <c r="C1011" s="215" t="s">
        <v>2046</v>
      </c>
      <c r="D1011" s="222" t="s">
        <v>2000</v>
      </c>
      <c r="E1011" s="232" t="s">
        <v>1508</v>
      </c>
      <c r="F1011" s="4">
        <v>57</v>
      </c>
      <c r="G1011" s="233">
        <v>1110</v>
      </c>
      <c r="H1011" s="211">
        <f t="shared" si="23"/>
        <v>63270</v>
      </c>
      <c r="I1011" s="176" t="s">
        <v>1673</v>
      </c>
      <c r="K1011" s="233"/>
      <c r="L1011" s="233"/>
      <c r="M1011" s="233"/>
      <c r="N1011" s="233"/>
      <c r="O1011" s="188"/>
    </row>
    <row r="1012" spans="1:19" ht="21" customHeight="1">
      <c r="A1012" s="186"/>
      <c r="B1012" s="188" t="s">
        <v>2044</v>
      </c>
      <c r="C1012" s="215" t="s">
        <v>2048</v>
      </c>
      <c r="D1012" s="222" t="s">
        <v>2000</v>
      </c>
      <c r="E1012" s="232" t="s">
        <v>1508</v>
      </c>
      <c r="F1012" s="4">
        <v>285</v>
      </c>
      <c r="G1012" s="233">
        <v>1480</v>
      </c>
      <c r="H1012" s="211">
        <f t="shared" si="23"/>
        <v>421800</v>
      </c>
      <c r="I1012" s="176" t="s">
        <v>1673</v>
      </c>
      <c r="K1012" s="233"/>
      <c r="L1012" s="233"/>
      <c r="M1012" s="233"/>
      <c r="N1012" s="233"/>
      <c r="O1012" s="188"/>
    </row>
    <row r="1013" spans="1:19" ht="21" customHeight="1">
      <c r="A1013" s="186"/>
      <c r="B1013" s="185" t="s">
        <v>1998</v>
      </c>
      <c r="C1013" s="215" t="s">
        <v>2040</v>
      </c>
      <c r="D1013" s="222" t="s">
        <v>1723</v>
      </c>
      <c r="E1013" s="232" t="s">
        <v>1508</v>
      </c>
      <c r="F1013" s="4">
        <v>50</v>
      </c>
      <c r="G1013" s="233">
        <v>3310</v>
      </c>
      <c r="H1013" s="211">
        <f t="shared" si="23"/>
        <v>165500</v>
      </c>
      <c r="I1013" s="176" t="s">
        <v>1673</v>
      </c>
      <c r="K1013" s="233"/>
      <c r="L1013" s="233"/>
      <c r="M1013" s="233"/>
      <c r="N1013" s="233"/>
      <c r="O1013" s="188"/>
    </row>
    <row r="1014" spans="1:19" ht="21" customHeight="1">
      <c r="A1014" s="186"/>
      <c r="B1014" s="185" t="s">
        <v>1998</v>
      </c>
      <c r="C1014" s="215" t="s">
        <v>2043</v>
      </c>
      <c r="D1014" s="222" t="s">
        <v>1723</v>
      </c>
      <c r="E1014" s="232" t="s">
        <v>1508</v>
      </c>
      <c r="F1014" s="4">
        <v>10</v>
      </c>
      <c r="G1014" s="233">
        <v>10300</v>
      </c>
      <c r="H1014" s="211">
        <f t="shared" si="23"/>
        <v>103000</v>
      </c>
      <c r="I1014" s="176" t="s">
        <v>1673</v>
      </c>
      <c r="K1014" s="233"/>
      <c r="L1014" s="233"/>
      <c r="M1014" s="233"/>
      <c r="N1014" s="233"/>
      <c r="O1014" s="188"/>
    </row>
    <row r="1015" spans="1:19" ht="21" customHeight="1">
      <c r="A1015" s="186"/>
      <c r="B1015" s="188" t="s">
        <v>2001</v>
      </c>
      <c r="C1015" s="188" t="s">
        <v>2079</v>
      </c>
      <c r="D1015" s="188" t="s">
        <v>1723</v>
      </c>
      <c r="E1015" s="232" t="s">
        <v>1508</v>
      </c>
      <c r="F1015" s="4">
        <v>2</v>
      </c>
      <c r="G1015" s="194">
        <v>9970</v>
      </c>
      <c r="H1015" s="211">
        <f t="shared" si="23"/>
        <v>19940</v>
      </c>
      <c r="I1015" s="176" t="s">
        <v>1673</v>
      </c>
      <c r="K1015" s="188"/>
      <c r="L1015" s="188"/>
      <c r="M1015" s="188"/>
      <c r="N1015" s="188"/>
      <c r="O1015" s="188"/>
    </row>
    <row r="1016" spans="1:19" ht="21" customHeight="1">
      <c r="A1016" s="186"/>
      <c r="B1016" s="188"/>
      <c r="C1016" s="188"/>
      <c r="D1016" s="188"/>
      <c r="E1016" s="188"/>
      <c r="G1016" s="188"/>
      <c r="H1016" s="211"/>
      <c r="K1016" s="188"/>
      <c r="L1016" s="188"/>
      <c r="M1016" s="188"/>
      <c r="N1016" s="188"/>
      <c r="O1016" s="188"/>
    </row>
    <row r="1017" spans="1:19" ht="21" customHeight="1">
      <c r="A1017" s="224"/>
      <c r="B1017" s="225" t="s">
        <v>2022</v>
      </c>
      <c r="C1017" s="239" t="s">
        <v>2053</v>
      </c>
      <c r="D1017" s="240"/>
      <c r="E1017" s="243" t="s">
        <v>2025</v>
      </c>
      <c r="F1017" s="231">
        <v>5</v>
      </c>
      <c r="G1017" s="211">
        <v>57000</v>
      </c>
      <c r="H1017" s="211">
        <f t="shared" si="23"/>
        <v>285000</v>
      </c>
      <c r="I1017" s="176" t="s">
        <v>1758</v>
      </c>
      <c r="J1017" s="218"/>
      <c r="K1017" s="210"/>
      <c r="L1017" s="210"/>
      <c r="M1017" s="210"/>
    </row>
    <row r="1018" spans="1:19" ht="21" customHeight="1">
      <c r="A1018" s="224"/>
      <c r="B1018" s="225"/>
      <c r="C1018" s="215"/>
      <c r="D1018" s="222"/>
      <c r="E1018" s="223"/>
      <c r="F1018" s="231">
        <v>0</v>
      </c>
      <c r="G1018" s="211"/>
      <c r="H1018" s="211"/>
      <c r="J1018" s="218"/>
      <c r="K1018" s="210"/>
      <c r="L1018" s="210"/>
      <c r="M1018" s="210"/>
    </row>
    <row r="1019" spans="1:19" ht="21" customHeight="1">
      <c r="A1019" s="184"/>
      <c r="B1019" s="217" t="s">
        <v>2026</v>
      </c>
      <c r="C1019" s="188" t="s">
        <v>2027</v>
      </c>
      <c r="D1019" s="188"/>
      <c r="E1019" s="243" t="s">
        <v>1571</v>
      </c>
      <c r="F1019" s="231">
        <v>11</v>
      </c>
      <c r="G1019" s="211">
        <v>8290</v>
      </c>
      <c r="H1019" s="211">
        <f t="shared" si="23"/>
        <v>91190</v>
      </c>
      <c r="I1019" s="176" t="s">
        <v>1758</v>
      </c>
      <c r="J1019" s="218"/>
      <c r="K1019" s="210"/>
      <c r="L1019" s="210"/>
      <c r="M1019" s="210"/>
    </row>
    <row r="1020" spans="1:19" s="4" customFormat="1" ht="21" customHeight="1">
      <c r="A1020" s="242"/>
      <c r="B1020" s="209" t="s">
        <v>2028</v>
      </c>
      <c r="C1020" s="213" t="s">
        <v>2029</v>
      </c>
      <c r="D1020" s="236"/>
      <c r="E1020" s="243" t="s">
        <v>1737</v>
      </c>
      <c r="F1020" s="211">
        <v>174</v>
      </c>
      <c r="G1020" s="211">
        <v>250</v>
      </c>
      <c r="H1020" s="211">
        <f t="shared" si="23"/>
        <v>43500</v>
      </c>
      <c r="I1020" s="176" t="s">
        <v>1758</v>
      </c>
      <c r="J1020" s="218"/>
      <c r="K1020" s="210"/>
      <c r="L1020" s="210"/>
      <c r="M1020" s="210"/>
      <c r="P1020" s="188"/>
      <c r="Q1020" s="188"/>
      <c r="R1020" s="188"/>
      <c r="S1020" s="188"/>
    </row>
    <row r="1021" spans="1:19" ht="21" customHeight="1">
      <c r="A1021" s="242"/>
      <c r="B1021" s="209"/>
      <c r="C1021" s="213"/>
      <c r="D1021" s="236"/>
      <c r="E1021" s="243"/>
      <c r="F1021" s="211"/>
      <c r="G1021" s="211"/>
      <c r="H1021" s="211"/>
      <c r="J1021" s="218"/>
      <c r="K1021" s="210"/>
      <c r="L1021" s="210"/>
      <c r="M1021" s="210"/>
    </row>
    <row r="1022" spans="1:19" s="4" customFormat="1" ht="21" customHeight="1">
      <c r="A1022" s="242"/>
      <c r="B1022" s="209" t="s">
        <v>2035</v>
      </c>
      <c r="C1022" s="213" t="s">
        <v>2080</v>
      </c>
      <c r="D1022" s="236"/>
      <c r="E1022" s="243" t="s">
        <v>212</v>
      </c>
      <c r="F1022" s="211">
        <v>1</v>
      </c>
      <c r="G1022" s="211">
        <v>1100</v>
      </c>
      <c r="H1022" s="211">
        <f t="shared" si="23"/>
        <v>1100</v>
      </c>
      <c r="I1022" s="176" t="s">
        <v>2081</v>
      </c>
      <c r="J1022" s="218"/>
      <c r="K1022" s="218"/>
      <c r="L1022" s="210"/>
      <c r="M1022" s="210"/>
      <c r="P1022" s="188"/>
      <c r="Q1022" s="188"/>
      <c r="R1022" s="188"/>
      <c r="S1022" s="188"/>
    </row>
    <row r="1023" spans="1:19" ht="21" customHeight="1">
      <c r="A1023" s="176"/>
      <c r="B1023" s="209" t="s">
        <v>2035</v>
      </c>
      <c r="C1023" s="213" t="s">
        <v>2082</v>
      </c>
      <c r="D1023" s="236"/>
      <c r="E1023" s="243" t="s">
        <v>212</v>
      </c>
      <c r="F1023" s="211">
        <v>1</v>
      </c>
      <c r="G1023" s="211">
        <v>75990</v>
      </c>
      <c r="H1023" s="211">
        <f t="shared" si="23"/>
        <v>75990</v>
      </c>
      <c r="I1023" s="176" t="s">
        <v>2083</v>
      </c>
      <c r="J1023" s="218"/>
      <c r="K1023" s="218"/>
      <c r="L1023" s="218"/>
      <c r="M1023" s="218"/>
      <c r="N1023" s="188"/>
    </row>
    <row r="1024" spans="1:19" ht="21" customHeight="1">
      <c r="A1024" s="176"/>
      <c r="B1024" s="209" t="s">
        <v>2035</v>
      </c>
      <c r="C1024" s="188" t="s">
        <v>2084</v>
      </c>
      <c r="D1024" s="236"/>
      <c r="E1024" s="243" t="s">
        <v>212</v>
      </c>
      <c r="F1024" s="211">
        <v>1</v>
      </c>
      <c r="G1024" s="211">
        <v>2670</v>
      </c>
      <c r="H1024" s="211">
        <f t="shared" si="23"/>
        <v>2670</v>
      </c>
      <c r="I1024" s="176" t="s">
        <v>2085</v>
      </c>
      <c r="J1024" s="218"/>
      <c r="K1024" s="218"/>
      <c r="L1024" s="210"/>
      <c r="M1024" s="210"/>
    </row>
    <row r="1025" spans="1:19" ht="21" customHeight="1">
      <c r="A1025" s="176"/>
      <c r="B1025" s="209" t="s">
        <v>2035</v>
      </c>
      <c r="C1025" s="188" t="s">
        <v>2086</v>
      </c>
      <c r="D1025" s="188"/>
      <c r="E1025" s="243" t="s">
        <v>212</v>
      </c>
      <c r="F1025" s="211">
        <v>1</v>
      </c>
      <c r="G1025" s="211">
        <v>54170</v>
      </c>
      <c r="H1025" s="211">
        <f t="shared" si="23"/>
        <v>54170</v>
      </c>
      <c r="I1025" s="176" t="s">
        <v>2087</v>
      </c>
      <c r="J1025" s="218"/>
      <c r="K1025" s="218"/>
      <c r="L1025" s="218"/>
      <c r="M1025" s="218"/>
      <c r="N1025" s="188"/>
    </row>
    <row r="1026" spans="1:19" s="4" customFormat="1" ht="21" customHeight="1">
      <c r="A1026" s="176"/>
      <c r="B1026" s="209" t="s">
        <v>2035</v>
      </c>
      <c r="C1026" s="213" t="s">
        <v>2088</v>
      </c>
      <c r="D1026" s="236"/>
      <c r="E1026" s="243" t="s">
        <v>212</v>
      </c>
      <c r="F1026" s="211">
        <v>1</v>
      </c>
      <c r="G1026" s="211">
        <v>1570</v>
      </c>
      <c r="H1026" s="211">
        <f t="shared" si="23"/>
        <v>1570</v>
      </c>
      <c r="I1026" s="176" t="s">
        <v>2089</v>
      </c>
      <c r="J1026" s="218"/>
      <c r="K1026" s="210"/>
      <c r="L1026" s="210"/>
      <c r="M1026" s="210"/>
      <c r="P1026" s="188"/>
      <c r="Q1026" s="188"/>
      <c r="R1026" s="188"/>
      <c r="S1026" s="188"/>
    </row>
    <row r="1027" spans="1:19" s="4" customFormat="1" ht="21" customHeight="1">
      <c r="A1027" s="242"/>
      <c r="B1027" s="219"/>
      <c r="C1027" s="213"/>
      <c r="D1027" s="236"/>
      <c r="E1027" s="243"/>
      <c r="F1027" s="211"/>
      <c r="G1027" s="211"/>
      <c r="H1027" s="211"/>
      <c r="I1027" s="176"/>
      <c r="J1027" s="218"/>
      <c r="K1027" s="210"/>
      <c r="L1027" s="210"/>
      <c r="M1027" s="210"/>
      <c r="P1027" s="188"/>
      <c r="Q1027" s="188"/>
      <c r="R1027" s="188"/>
      <c r="S1027" s="188"/>
    </row>
    <row r="1028" spans="1:19" s="4" customFormat="1" ht="21" customHeight="1">
      <c r="A1028" s="176"/>
      <c r="B1028" s="209"/>
      <c r="C1028" s="213"/>
      <c r="D1028" s="236"/>
      <c r="E1028" s="243"/>
      <c r="F1028" s="211"/>
      <c r="G1028" s="211"/>
      <c r="H1028" s="211"/>
      <c r="I1028" s="176"/>
      <c r="J1028" s="218"/>
      <c r="K1028" s="210"/>
      <c r="L1028" s="210"/>
      <c r="M1028" s="210"/>
      <c r="P1028" s="188"/>
      <c r="Q1028" s="188"/>
      <c r="R1028" s="188"/>
      <c r="S1028" s="188"/>
    </row>
    <row r="1029" spans="1:19" s="4" customFormat="1" ht="21" customHeight="1">
      <c r="A1029" s="176"/>
      <c r="B1029" s="209"/>
      <c r="C1029" s="213"/>
      <c r="D1029" s="236"/>
      <c r="E1029" s="243"/>
      <c r="F1029" s="211"/>
      <c r="G1029" s="211"/>
      <c r="H1029" s="211"/>
      <c r="I1029" s="176"/>
      <c r="J1029" s="218"/>
      <c r="K1029" s="210"/>
      <c r="L1029" s="210"/>
      <c r="M1029" s="210"/>
      <c r="P1029" s="188"/>
      <c r="Q1029" s="188"/>
      <c r="R1029" s="188"/>
      <c r="S1029" s="188"/>
    </row>
    <row r="1030" spans="1:19" s="4" customFormat="1" ht="21" customHeight="1">
      <c r="A1030" s="184"/>
      <c r="B1030" s="217"/>
      <c r="C1030" s="222"/>
      <c r="D1030" s="222"/>
      <c r="E1030" s="243"/>
      <c r="F1030" s="231"/>
      <c r="G1030" s="211"/>
      <c r="H1030" s="211"/>
      <c r="I1030" s="176"/>
      <c r="J1030" s="218"/>
      <c r="K1030" s="218"/>
      <c r="L1030" s="210"/>
      <c r="M1030" s="210"/>
      <c r="P1030" s="188"/>
      <c r="Q1030" s="188"/>
      <c r="R1030" s="188"/>
      <c r="S1030" s="188"/>
    </row>
    <row r="1031" spans="1:19" s="4" customFormat="1" ht="21" customHeight="1">
      <c r="A1031" s="176"/>
      <c r="B1031" s="219"/>
      <c r="C1031" s="213"/>
      <c r="D1031" s="236"/>
      <c r="E1031" s="243"/>
      <c r="F1031" s="211"/>
      <c r="G1031" s="211"/>
      <c r="H1031" s="211"/>
      <c r="I1031" s="176"/>
      <c r="J1031" s="218"/>
      <c r="K1031" s="210"/>
      <c r="L1031" s="210"/>
      <c r="M1031" s="210"/>
      <c r="P1031" s="188"/>
      <c r="Q1031" s="188"/>
      <c r="R1031" s="188"/>
      <c r="S1031" s="188"/>
    </row>
    <row r="1032" spans="1:19" s="4" customFormat="1" ht="21" customHeight="1">
      <c r="A1032" s="229"/>
      <c r="B1032" s="219"/>
      <c r="C1032" s="219"/>
      <c r="D1032" s="236"/>
      <c r="E1032" s="243"/>
      <c r="G1032" s="211"/>
      <c r="H1032" s="211"/>
      <c r="I1032" s="176"/>
      <c r="J1032" s="218"/>
      <c r="K1032" s="218"/>
      <c r="L1032" s="218"/>
      <c r="M1032" s="218"/>
      <c r="N1032" s="188"/>
      <c r="P1032" s="188"/>
      <c r="Q1032" s="188"/>
      <c r="R1032" s="188"/>
      <c r="S1032" s="188"/>
    </row>
    <row r="1033" spans="1:19" s="4" customFormat="1" ht="21" customHeight="1">
      <c r="A1033" s="229"/>
      <c r="B1033" s="219"/>
      <c r="C1033" s="219"/>
      <c r="D1033" s="236"/>
      <c r="E1033" s="243"/>
      <c r="G1033" s="211"/>
      <c r="H1033" s="211"/>
      <c r="I1033" s="176"/>
      <c r="J1033" s="218"/>
      <c r="K1033" s="218"/>
      <c r="L1033" s="218"/>
      <c r="M1033" s="218"/>
      <c r="N1033" s="188"/>
      <c r="P1033" s="188"/>
      <c r="Q1033" s="188"/>
      <c r="R1033" s="188"/>
      <c r="S1033" s="188"/>
    </row>
    <row r="1034" spans="1:19" s="4" customFormat="1" ht="21" customHeight="1">
      <c r="A1034" s="229"/>
      <c r="B1034" s="230"/>
      <c r="C1034" s="219"/>
      <c r="D1034" s="218"/>
      <c r="E1034" s="228"/>
      <c r="G1034" s="211"/>
      <c r="H1034" s="211"/>
      <c r="I1034" s="176"/>
      <c r="J1034" s="218"/>
      <c r="K1034" s="218"/>
      <c r="L1034" s="218"/>
      <c r="M1034" s="218"/>
      <c r="N1034" s="188"/>
      <c r="P1034" s="188"/>
      <c r="Q1034" s="188"/>
      <c r="R1034" s="188"/>
      <c r="S1034" s="188"/>
    </row>
    <row r="1035" spans="1:19" s="4" customFormat="1" ht="21" customHeight="1">
      <c r="A1035" s="176"/>
      <c r="B1035" s="219"/>
      <c r="C1035" s="213"/>
      <c r="D1035" s="236"/>
      <c r="E1035" s="243"/>
      <c r="F1035" s="211"/>
      <c r="G1035" s="211"/>
      <c r="H1035" s="211"/>
      <c r="I1035" s="176"/>
      <c r="J1035" s="218"/>
      <c r="K1035" s="210"/>
      <c r="L1035" s="210"/>
      <c r="M1035" s="210"/>
      <c r="P1035" s="188"/>
      <c r="Q1035" s="188"/>
      <c r="R1035" s="188"/>
      <c r="S1035" s="188"/>
    </row>
    <row r="1036" spans="1:19" s="4" customFormat="1" ht="21" customHeight="1">
      <c r="A1036" s="176"/>
      <c r="B1036" s="219" t="s">
        <v>1551</v>
      </c>
      <c r="C1036" s="213"/>
      <c r="D1036" s="236"/>
      <c r="E1036" s="243"/>
      <c r="F1036" s="211"/>
      <c r="G1036" s="211"/>
      <c r="H1036" s="211">
        <f>SUM(H994:H1035)</f>
        <v>4755140</v>
      </c>
      <c r="I1036" s="176"/>
      <c r="J1036" s="218"/>
      <c r="K1036" s="210"/>
      <c r="L1036" s="210"/>
      <c r="M1036" s="210"/>
      <c r="P1036" s="188"/>
      <c r="Q1036" s="188"/>
      <c r="R1036" s="188"/>
      <c r="S1036" s="188"/>
    </row>
    <row r="1037" spans="1:19" s="4" customFormat="1" ht="21" customHeight="1">
      <c r="A1037" s="229"/>
      <c r="B1037" s="209"/>
      <c r="C1037" s="217"/>
      <c r="D1037" s="213"/>
      <c r="E1037" s="228"/>
      <c r="G1037" s="211"/>
      <c r="H1037" s="211"/>
      <c r="I1037" s="176"/>
      <c r="J1037" s="218"/>
      <c r="K1037" s="218"/>
      <c r="L1037" s="218"/>
      <c r="M1037" s="218"/>
      <c r="N1037" s="188"/>
      <c r="P1037" s="188"/>
      <c r="Q1037" s="188"/>
      <c r="R1037" s="188"/>
      <c r="S1037" s="188"/>
    </row>
    <row r="1038" spans="1:19" ht="21" customHeight="1">
      <c r="A1038" s="224" t="s">
        <v>1459</v>
      </c>
      <c r="B1038" s="225" t="s">
        <v>1460</v>
      </c>
      <c r="C1038" s="215"/>
      <c r="D1038" s="222"/>
      <c r="E1038" s="223"/>
      <c r="F1038" s="211"/>
      <c r="G1038" s="211"/>
      <c r="H1038" s="211"/>
    </row>
    <row r="1039" spans="1:19" ht="21" customHeight="1">
      <c r="A1039" s="224"/>
      <c r="B1039" s="225"/>
      <c r="C1039" s="215"/>
      <c r="D1039" s="222"/>
      <c r="E1039" s="223"/>
      <c r="F1039" s="211"/>
      <c r="G1039" s="211"/>
      <c r="H1039" s="211"/>
    </row>
    <row r="1040" spans="1:19" ht="21" customHeight="1">
      <c r="A1040" s="224"/>
      <c r="B1040" s="225" t="s">
        <v>1954</v>
      </c>
      <c r="C1040" s="215" t="s">
        <v>1553</v>
      </c>
      <c r="D1040" s="222" t="s">
        <v>1510</v>
      </c>
      <c r="E1040" s="223" t="s">
        <v>1508</v>
      </c>
      <c r="F1040" s="211">
        <v>5</v>
      </c>
      <c r="G1040" s="211">
        <v>170</v>
      </c>
      <c r="H1040" s="211">
        <f t="shared" ref="H1040:H1052" si="24">INT(F1040*G1040)</f>
        <v>850</v>
      </c>
      <c r="I1040" s="176" t="s">
        <v>1509</v>
      </c>
    </row>
    <row r="1041" spans="1:19" ht="21" customHeight="1">
      <c r="A1041" s="224"/>
      <c r="B1041" s="188"/>
      <c r="C1041" s="188"/>
      <c r="D1041" s="188"/>
      <c r="E1041" s="226"/>
      <c r="F1041" s="211"/>
      <c r="G1041" s="211"/>
      <c r="H1041" s="211"/>
      <c r="K1041" s="188"/>
      <c r="L1041" s="188"/>
      <c r="M1041" s="188"/>
      <c r="N1041" s="188"/>
    </row>
    <row r="1042" spans="1:19" ht="21" customHeight="1">
      <c r="A1042" s="224"/>
      <c r="B1042" s="227" t="s">
        <v>2090</v>
      </c>
      <c r="C1042" s="222" t="s">
        <v>2091</v>
      </c>
      <c r="D1042" s="222" t="s">
        <v>1723</v>
      </c>
      <c r="E1042" s="226" t="s">
        <v>1508</v>
      </c>
      <c r="F1042" s="211">
        <v>5</v>
      </c>
      <c r="G1042" s="211">
        <v>7840</v>
      </c>
      <c r="H1042" s="211">
        <f t="shared" si="24"/>
        <v>39200</v>
      </c>
      <c r="I1042" s="176" t="s">
        <v>1673</v>
      </c>
      <c r="K1042" s="188"/>
      <c r="L1042" s="188"/>
      <c r="M1042" s="188"/>
      <c r="N1042" s="188"/>
    </row>
    <row r="1043" spans="1:19" ht="21" customHeight="1">
      <c r="A1043" s="224"/>
      <c r="B1043" s="227" t="s">
        <v>2092</v>
      </c>
      <c r="C1043" s="222" t="s">
        <v>2093</v>
      </c>
      <c r="D1043" s="222" t="s">
        <v>2000</v>
      </c>
      <c r="E1043" s="226" t="s">
        <v>1508</v>
      </c>
      <c r="F1043" s="211">
        <v>29</v>
      </c>
      <c r="G1043" s="211">
        <v>5410</v>
      </c>
      <c r="H1043" s="211">
        <f t="shared" si="24"/>
        <v>156890</v>
      </c>
      <c r="I1043" s="176" t="s">
        <v>1673</v>
      </c>
    </row>
    <row r="1044" spans="1:19" s="4" customFormat="1" ht="21" customHeight="1">
      <c r="A1044" s="224"/>
      <c r="B1044" s="188" t="s">
        <v>2044</v>
      </c>
      <c r="C1044" s="215" t="s">
        <v>2045</v>
      </c>
      <c r="D1044" s="222" t="s">
        <v>2000</v>
      </c>
      <c r="E1044" s="226" t="s">
        <v>1508</v>
      </c>
      <c r="F1044" s="211">
        <v>100</v>
      </c>
      <c r="G1044" s="211">
        <v>950</v>
      </c>
      <c r="H1044" s="211">
        <f t="shared" si="24"/>
        <v>95000</v>
      </c>
      <c r="I1044" s="176" t="s">
        <v>1673</v>
      </c>
      <c r="J1044" s="188"/>
      <c r="P1044" s="188"/>
      <c r="Q1044" s="188"/>
      <c r="R1044" s="188"/>
      <c r="S1044" s="188"/>
    </row>
    <row r="1045" spans="1:19" s="4" customFormat="1" ht="21" customHeight="1">
      <c r="A1045" s="224"/>
      <c r="B1045" s="227"/>
      <c r="C1045" s="222"/>
      <c r="D1045" s="222"/>
      <c r="E1045" s="226"/>
      <c r="F1045" s="211"/>
      <c r="G1045" s="211"/>
      <c r="H1045" s="211"/>
      <c r="I1045" s="176"/>
      <c r="J1045" s="188"/>
      <c r="P1045" s="188"/>
      <c r="Q1045" s="188"/>
      <c r="R1045" s="188"/>
      <c r="S1045" s="188"/>
    </row>
    <row r="1046" spans="1:19" ht="21" customHeight="1">
      <c r="A1046" s="224"/>
      <c r="B1046" s="227" t="s">
        <v>2022</v>
      </c>
      <c r="C1046" s="215" t="s">
        <v>2053</v>
      </c>
      <c r="D1046" s="222"/>
      <c r="E1046" s="226" t="s">
        <v>2025</v>
      </c>
      <c r="F1046" s="211">
        <v>3</v>
      </c>
      <c r="G1046" s="211">
        <v>57000</v>
      </c>
      <c r="H1046" s="211">
        <f t="shared" si="24"/>
        <v>171000</v>
      </c>
      <c r="I1046" s="176" t="s">
        <v>1758</v>
      </c>
    </row>
    <row r="1047" spans="1:19" s="4" customFormat="1" ht="21" customHeight="1">
      <c r="A1047" s="224"/>
      <c r="B1047" s="225"/>
      <c r="C1047" s="215"/>
      <c r="D1047" s="222"/>
      <c r="E1047" s="226"/>
      <c r="F1047" s="211"/>
      <c r="G1047" s="211"/>
      <c r="H1047" s="211"/>
      <c r="I1047" s="176"/>
      <c r="J1047" s="188"/>
      <c r="P1047" s="188"/>
      <c r="Q1047" s="188"/>
      <c r="R1047" s="188"/>
      <c r="S1047" s="188"/>
    </row>
    <row r="1048" spans="1:19" s="4" customFormat="1" ht="21" customHeight="1">
      <c r="A1048" s="224"/>
      <c r="B1048" s="227" t="s">
        <v>2026</v>
      </c>
      <c r="C1048" s="215" t="s">
        <v>2027</v>
      </c>
      <c r="D1048" s="222"/>
      <c r="E1048" s="223" t="s">
        <v>1571</v>
      </c>
      <c r="F1048" s="211">
        <v>5</v>
      </c>
      <c r="G1048" s="211">
        <v>8290</v>
      </c>
      <c r="H1048" s="211">
        <f t="shared" si="24"/>
        <v>41450</v>
      </c>
      <c r="I1048" s="176" t="s">
        <v>1758</v>
      </c>
      <c r="J1048" s="188"/>
      <c r="P1048" s="188"/>
      <c r="Q1048" s="188"/>
      <c r="R1048" s="188"/>
      <c r="S1048" s="188"/>
    </row>
    <row r="1049" spans="1:19" s="4" customFormat="1" ht="21" customHeight="1">
      <c r="A1049" s="224"/>
      <c r="B1049" s="227" t="s">
        <v>2028</v>
      </c>
      <c r="C1049" s="215" t="s">
        <v>2029</v>
      </c>
      <c r="D1049" s="222"/>
      <c r="E1049" s="223" t="s">
        <v>1737</v>
      </c>
      <c r="F1049" s="211">
        <v>54</v>
      </c>
      <c r="G1049" s="211">
        <v>250</v>
      </c>
      <c r="H1049" s="211">
        <f t="shared" si="24"/>
        <v>13500</v>
      </c>
      <c r="I1049" s="176" t="s">
        <v>1758</v>
      </c>
      <c r="J1049" s="188"/>
      <c r="P1049" s="188"/>
      <c r="Q1049" s="188"/>
      <c r="R1049" s="188"/>
      <c r="S1049" s="188"/>
    </row>
    <row r="1050" spans="1:19" s="4" customFormat="1" ht="21" customHeight="1">
      <c r="A1050" s="224"/>
      <c r="B1050" s="227"/>
      <c r="C1050" s="215"/>
      <c r="D1050" s="222"/>
      <c r="E1050" s="223"/>
      <c r="F1050" s="211"/>
      <c r="G1050" s="211"/>
      <c r="H1050" s="211"/>
      <c r="I1050" s="176"/>
      <c r="J1050" s="188"/>
      <c r="P1050" s="188"/>
      <c r="Q1050" s="188"/>
      <c r="R1050" s="188"/>
      <c r="S1050" s="188"/>
    </row>
    <row r="1051" spans="1:19" s="4" customFormat="1" ht="21" customHeight="1">
      <c r="A1051" s="224"/>
      <c r="B1051" s="227" t="s">
        <v>2094</v>
      </c>
      <c r="C1051" s="215" t="s">
        <v>2095</v>
      </c>
      <c r="D1051" s="222"/>
      <c r="E1051" s="223" t="s">
        <v>212</v>
      </c>
      <c r="F1051" s="211">
        <v>1</v>
      </c>
      <c r="G1051" s="211">
        <v>25590</v>
      </c>
      <c r="H1051" s="211">
        <f t="shared" si="24"/>
        <v>25590</v>
      </c>
      <c r="I1051" s="176" t="s">
        <v>2096</v>
      </c>
      <c r="J1051" s="188"/>
      <c r="P1051" s="188"/>
      <c r="Q1051" s="188"/>
      <c r="R1051" s="188"/>
      <c r="S1051" s="188"/>
    </row>
    <row r="1052" spans="1:19" s="4" customFormat="1" ht="21" customHeight="1">
      <c r="A1052" s="224"/>
      <c r="B1052" s="227" t="s">
        <v>2094</v>
      </c>
      <c r="C1052" s="215" t="s">
        <v>2097</v>
      </c>
      <c r="D1052" s="222"/>
      <c r="E1052" s="223" t="s">
        <v>212</v>
      </c>
      <c r="F1052" s="211">
        <v>1</v>
      </c>
      <c r="G1052" s="211">
        <v>1730</v>
      </c>
      <c r="H1052" s="211">
        <f t="shared" si="24"/>
        <v>1730</v>
      </c>
      <c r="I1052" s="176" t="s">
        <v>2098</v>
      </c>
      <c r="J1052" s="188"/>
      <c r="P1052" s="188"/>
      <c r="Q1052" s="188"/>
      <c r="R1052" s="188"/>
      <c r="S1052" s="188"/>
    </row>
    <row r="1053" spans="1:19" s="4" customFormat="1" ht="21" customHeight="1">
      <c r="A1053" s="224"/>
      <c r="B1053" s="227"/>
      <c r="C1053" s="215"/>
      <c r="D1053" s="222"/>
      <c r="E1053" s="223"/>
      <c r="G1053" s="211"/>
      <c r="H1053" s="211"/>
      <c r="I1053" s="176"/>
      <c r="J1053" s="188"/>
      <c r="P1053" s="188"/>
      <c r="Q1053" s="188"/>
      <c r="R1053" s="188"/>
      <c r="S1053" s="188"/>
    </row>
    <row r="1054" spans="1:19" s="4" customFormat="1" ht="21" customHeight="1">
      <c r="A1054" s="176"/>
      <c r="B1054" s="217"/>
      <c r="C1054" s="217"/>
      <c r="D1054" s="218"/>
      <c r="E1054" s="186"/>
      <c r="G1054" s="211"/>
      <c r="H1054" s="211"/>
      <c r="I1054" s="176"/>
      <c r="J1054" s="188"/>
      <c r="P1054" s="188"/>
      <c r="Q1054" s="188"/>
      <c r="R1054" s="188"/>
      <c r="S1054" s="188"/>
    </row>
    <row r="1055" spans="1:19" s="4" customFormat="1" ht="21" customHeight="1">
      <c r="A1055" s="229"/>
      <c r="B1055" s="230"/>
      <c r="C1055" s="219"/>
      <c r="D1055" s="218"/>
      <c r="E1055" s="228"/>
      <c r="G1055" s="211"/>
      <c r="H1055" s="211"/>
      <c r="I1055" s="176"/>
      <c r="J1055" s="188"/>
      <c r="K1055" s="188"/>
      <c r="L1055" s="188"/>
      <c r="M1055" s="188"/>
      <c r="N1055" s="188"/>
      <c r="P1055" s="188"/>
      <c r="Q1055" s="188"/>
      <c r="R1055" s="188"/>
      <c r="S1055" s="188"/>
    </row>
    <row r="1056" spans="1:19" s="4" customFormat="1" ht="21" customHeight="1">
      <c r="A1056" s="229"/>
      <c r="B1056" s="230"/>
      <c r="C1056" s="219"/>
      <c r="D1056" s="218"/>
      <c r="E1056" s="228"/>
      <c r="G1056" s="211"/>
      <c r="H1056" s="211"/>
      <c r="I1056" s="176"/>
      <c r="J1056" s="188"/>
      <c r="K1056" s="188"/>
      <c r="L1056" s="188"/>
      <c r="M1056" s="188"/>
      <c r="N1056" s="188"/>
      <c r="P1056" s="188"/>
      <c r="Q1056" s="188"/>
      <c r="R1056" s="188"/>
      <c r="S1056" s="188"/>
    </row>
    <row r="1057" spans="1:19" s="4" customFormat="1" ht="21" customHeight="1">
      <c r="A1057" s="176"/>
      <c r="B1057" s="219"/>
      <c r="C1057" s="213"/>
      <c r="D1057" s="213"/>
      <c r="E1057" s="228"/>
      <c r="F1057" s="211"/>
      <c r="G1057" s="211"/>
      <c r="H1057" s="211"/>
      <c r="I1057" s="176"/>
      <c r="J1057" s="188"/>
      <c r="P1057" s="188"/>
      <c r="Q1057" s="188"/>
      <c r="R1057" s="188"/>
      <c r="S1057" s="188"/>
    </row>
    <row r="1058" spans="1:19" s="4" customFormat="1" ht="21" customHeight="1">
      <c r="A1058" s="176"/>
      <c r="B1058" s="219"/>
      <c r="C1058" s="213"/>
      <c r="D1058" s="213"/>
      <c r="E1058" s="228"/>
      <c r="F1058" s="211"/>
      <c r="G1058" s="211"/>
      <c r="H1058" s="211"/>
      <c r="I1058" s="176"/>
      <c r="J1058" s="188"/>
      <c r="P1058" s="188"/>
      <c r="Q1058" s="188"/>
      <c r="R1058" s="188"/>
      <c r="S1058" s="188"/>
    </row>
    <row r="1059" spans="1:19" s="4" customFormat="1" ht="21" customHeight="1">
      <c r="A1059" s="229"/>
      <c r="B1059" s="230" t="s">
        <v>254</v>
      </c>
      <c r="C1059" s="219"/>
      <c r="D1059" s="218"/>
      <c r="E1059" s="228"/>
      <c r="G1059" s="211"/>
      <c r="H1059" s="211">
        <f>SUM(H1040:H1058)</f>
        <v>545210</v>
      </c>
      <c r="I1059" s="176"/>
      <c r="J1059" s="188"/>
      <c r="K1059" s="188"/>
      <c r="L1059" s="188"/>
      <c r="M1059" s="188"/>
      <c r="N1059" s="188"/>
      <c r="P1059" s="188"/>
      <c r="Q1059" s="188"/>
      <c r="R1059" s="188"/>
      <c r="S1059" s="188"/>
    </row>
    <row r="1060" spans="1:19" s="4" customFormat="1" ht="21" customHeight="1">
      <c r="A1060" s="229"/>
      <c r="B1060" s="230"/>
      <c r="C1060" s="219"/>
      <c r="D1060" s="218"/>
      <c r="E1060" s="228"/>
      <c r="G1060" s="211"/>
      <c r="H1060" s="211"/>
      <c r="I1060" s="176"/>
      <c r="J1060" s="188"/>
      <c r="K1060" s="188"/>
      <c r="L1060" s="188"/>
      <c r="M1060" s="188"/>
      <c r="N1060" s="188"/>
      <c r="P1060" s="188"/>
      <c r="Q1060" s="188"/>
      <c r="R1060" s="188"/>
      <c r="S1060" s="188"/>
    </row>
    <row r="1061" spans="1:19" ht="21" customHeight="1">
      <c r="A1061" s="224" t="s">
        <v>1461</v>
      </c>
      <c r="B1061" s="225" t="s">
        <v>1462</v>
      </c>
      <c r="C1061" s="239"/>
      <c r="D1061" s="240"/>
      <c r="E1061" s="243"/>
      <c r="F1061" s="231"/>
      <c r="G1061" s="211"/>
      <c r="H1061" s="211"/>
      <c r="J1061" s="218"/>
      <c r="K1061" s="210"/>
      <c r="L1061" s="210"/>
      <c r="M1061" s="210"/>
    </row>
    <row r="1062" spans="1:19" ht="21" customHeight="1">
      <c r="A1062" s="224"/>
      <c r="B1062" s="225"/>
      <c r="C1062" s="215"/>
      <c r="D1062" s="222"/>
      <c r="E1062" s="223"/>
      <c r="F1062" s="231"/>
      <c r="G1062" s="211"/>
      <c r="H1062" s="211"/>
      <c r="J1062" s="218"/>
      <c r="K1062" s="210"/>
      <c r="L1062" s="210"/>
      <c r="M1062" s="210"/>
    </row>
    <row r="1063" spans="1:19" ht="21" customHeight="1">
      <c r="A1063" s="184"/>
      <c r="B1063" s="217" t="s">
        <v>2099</v>
      </c>
      <c r="C1063" s="188"/>
      <c r="D1063" s="188"/>
      <c r="E1063" s="243" t="s">
        <v>212</v>
      </c>
      <c r="F1063" s="231">
        <v>1</v>
      </c>
      <c r="G1063" s="211">
        <v>32200</v>
      </c>
      <c r="H1063" s="211">
        <f t="shared" ref="H1063" si="25">INT(F1063*G1063)</f>
        <v>32200</v>
      </c>
      <c r="I1063" s="176" t="s">
        <v>2100</v>
      </c>
      <c r="J1063" s="218"/>
      <c r="K1063" s="210"/>
      <c r="L1063" s="210"/>
      <c r="M1063" s="210"/>
    </row>
    <row r="1064" spans="1:19" s="4" customFormat="1" ht="21" customHeight="1">
      <c r="A1064" s="184"/>
      <c r="B1064" s="217"/>
      <c r="C1064" s="222"/>
      <c r="D1064" s="222"/>
      <c r="E1064" s="243"/>
      <c r="F1064" s="231"/>
      <c r="G1064" s="211"/>
      <c r="H1064" s="211"/>
      <c r="I1064" s="176"/>
      <c r="J1064" s="218"/>
      <c r="K1064" s="218"/>
      <c r="L1064" s="210"/>
      <c r="M1064" s="210"/>
      <c r="P1064" s="188"/>
      <c r="Q1064" s="188"/>
      <c r="R1064" s="188"/>
      <c r="S1064" s="188"/>
    </row>
    <row r="1065" spans="1:19" s="4" customFormat="1" ht="21" customHeight="1">
      <c r="A1065" s="242"/>
      <c r="B1065" s="209"/>
      <c r="C1065" s="213"/>
      <c r="D1065" s="236"/>
      <c r="E1065" s="243"/>
      <c r="F1065" s="211"/>
      <c r="G1065" s="211"/>
      <c r="H1065" s="211"/>
      <c r="I1065" s="176"/>
      <c r="J1065" s="218"/>
      <c r="K1065" s="210"/>
      <c r="L1065" s="210"/>
      <c r="M1065" s="210"/>
      <c r="P1065" s="188"/>
      <c r="Q1065" s="188"/>
      <c r="R1065" s="188"/>
      <c r="S1065" s="188"/>
    </row>
    <row r="1066" spans="1:19" ht="21" customHeight="1">
      <c r="A1066" s="242"/>
      <c r="B1066" s="209"/>
      <c r="C1066" s="213"/>
      <c r="D1066" s="236"/>
      <c r="E1066" s="243"/>
      <c r="F1066" s="211"/>
      <c r="G1066" s="211"/>
      <c r="H1066" s="211"/>
      <c r="J1066" s="218"/>
      <c r="K1066" s="210"/>
      <c r="L1066" s="210"/>
      <c r="M1066" s="210"/>
    </row>
    <row r="1067" spans="1:19" ht="21" customHeight="1">
      <c r="A1067" s="176"/>
      <c r="B1067" s="219"/>
      <c r="C1067" s="188"/>
      <c r="D1067" s="236"/>
      <c r="E1067" s="243"/>
      <c r="F1067" s="211"/>
      <c r="G1067" s="211"/>
      <c r="H1067" s="211"/>
      <c r="J1067" s="218"/>
      <c r="K1067" s="218"/>
      <c r="L1067" s="210"/>
      <c r="M1067" s="210"/>
    </row>
    <row r="1068" spans="1:19" ht="21" customHeight="1">
      <c r="A1068" s="176"/>
      <c r="B1068" s="219"/>
      <c r="C1068" s="188"/>
      <c r="D1068" s="188"/>
      <c r="E1068" s="243"/>
      <c r="F1068" s="211"/>
      <c r="G1068" s="211"/>
      <c r="H1068" s="211"/>
      <c r="J1068" s="218"/>
      <c r="K1068" s="218"/>
      <c r="L1068" s="218"/>
      <c r="M1068" s="218"/>
      <c r="N1068" s="188"/>
    </row>
    <row r="1069" spans="1:19" s="4" customFormat="1" ht="21" customHeight="1">
      <c r="A1069" s="176"/>
      <c r="B1069" s="209"/>
      <c r="C1069" s="213"/>
      <c r="D1069" s="236"/>
      <c r="E1069" s="243"/>
      <c r="F1069" s="211"/>
      <c r="G1069" s="211"/>
      <c r="H1069" s="211"/>
      <c r="I1069" s="176"/>
      <c r="J1069" s="218"/>
      <c r="K1069" s="210"/>
      <c r="L1069" s="210"/>
      <c r="M1069" s="210"/>
      <c r="P1069" s="188"/>
      <c r="Q1069" s="188"/>
      <c r="R1069" s="188"/>
      <c r="S1069" s="188"/>
    </row>
    <row r="1070" spans="1:19" s="4" customFormat="1" ht="21" customHeight="1">
      <c r="A1070" s="242"/>
      <c r="B1070" s="219"/>
      <c r="C1070" s="213"/>
      <c r="D1070" s="236"/>
      <c r="E1070" s="243"/>
      <c r="F1070" s="211"/>
      <c r="G1070" s="211"/>
      <c r="H1070" s="211"/>
      <c r="I1070" s="176"/>
      <c r="J1070" s="218"/>
      <c r="K1070" s="210"/>
      <c r="L1070" s="210"/>
      <c r="M1070" s="210"/>
      <c r="P1070" s="188"/>
      <c r="Q1070" s="188"/>
      <c r="R1070" s="188"/>
      <c r="S1070" s="188"/>
    </row>
    <row r="1071" spans="1:19" s="4" customFormat="1" ht="21" customHeight="1">
      <c r="A1071" s="176"/>
      <c r="B1071" s="209"/>
      <c r="C1071" s="213"/>
      <c r="D1071" s="236"/>
      <c r="E1071" s="243"/>
      <c r="F1071" s="211"/>
      <c r="G1071" s="211"/>
      <c r="H1071" s="211"/>
      <c r="I1071" s="176"/>
      <c r="J1071" s="218"/>
      <c r="K1071" s="210"/>
      <c r="L1071" s="210"/>
      <c r="M1071" s="210"/>
      <c r="P1071" s="188"/>
      <c r="Q1071" s="188"/>
      <c r="R1071" s="188"/>
      <c r="S1071" s="188"/>
    </row>
    <row r="1072" spans="1:19" s="4" customFormat="1" ht="21" customHeight="1">
      <c r="A1072" s="176"/>
      <c r="B1072" s="209"/>
      <c r="C1072" s="213"/>
      <c r="D1072" s="236"/>
      <c r="E1072" s="243"/>
      <c r="F1072" s="211"/>
      <c r="G1072" s="211"/>
      <c r="H1072" s="211"/>
      <c r="I1072" s="176"/>
      <c r="J1072" s="218"/>
      <c r="K1072" s="210"/>
      <c r="L1072" s="210"/>
      <c r="M1072" s="210"/>
      <c r="P1072" s="188"/>
      <c r="Q1072" s="188"/>
      <c r="R1072" s="188"/>
      <c r="S1072" s="188"/>
    </row>
    <row r="1073" spans="1:19" s="4" customFormat="1" ht="21" customHeight="1">
      <c r="A1073" s="176"/>
      <c r="B1073" s="209"/>
      <c r="C1073" s="213"/>
      <c r="D1073" s="236"/>
      <c r="E1073" s="243"/>
      <c r="F1073" s="211"/>
      <c r="G1073" s="211"/>
      <c r="H1073" s="211"/>
      <c r="I1073" s="176"/>
      <c r="J1073" s="218"/>
      <c r="K1073" s="210"/>
      <c r="L1073" s="210"/>
      <c r="M1073" s="210"/>
      <c r="P1073" s="188"/>
      <c r="Q1073" s="188"/>
      <c r="R1073" s="188"/>
      <c r="S1073" s="188"/>
    </row>
    <row r="1074" spans="1:19" s="4" customFormat="1" ht="21" customHeight="1">
      <c r="A1074" s="176"/>
      <c r="B1074" s="209"/>
      <c r="C1074" s="213"/>
      <c r="D1074" s="236"/>
      <c r="E1074" s="243"/>
      <c r="F1074" s="211"/>
      <c r="G1074" s="211"/>
      <c r="H1074" s="211"/>
      <c r="I1074" s="176"/>
      <c r="J1074" s="218"/>
      <c r="K1074" s="210"/>
      <c r="L1074" s="210"/>
      <c r="M1074" s="210"/>
      <c r="P1074" s="188"/>
      <c r="Q1074" s="188"/>
      <c r="R1074" s="188"/>
      <c r="S1074" s="188"/>
    </row>
    <row r="1075" spans="1:19" s="4" customFormat="1" ht="21" customHeight="1">
      <c r="A1075" s="176"/>
      <c r="B1075" s="219"/>
      <c r="C1075" s="213"/>
      <c r="D1075" s="236"/>
      <c r="E1075" s="243"/>
      <c r="F1075" s="211"/>
      <c r="G1075" s="211"/>
      <c r="H1075" s="211"/>
      <c r="I1075" s="176"/>
      <c r="J1075" s="218"/>
      <c r="K1075" s="210"/>
      <c r="L1075" s="210"/>
      <c r="M1075" s="210"/>
      <c r="P1075" s="188"/>
      <c r="Q1075" s="188"/>
      <c r="R1075" s="188"/>
      <c r="S1075" s="188"/>
    </row>
    <row r="1076" spans="1:19" s="4" customFormat="1" ht="21" customHeight="1">
      <c r="A1076" s="176"/>
      <c r="B1076" s="219"/>
      <c r="C1076" s="213"/>
      <c r="D1076" s="236"/>
      <c r="E1076" s="243"/>
      <c r="F1076" s="211"/>
      <c r="G1076" s="211"/>
      <c r="H1076" s="211"/>
      <c r="I1076" s="176"/>
      <c r="J1076" s="218"/>
      <c r="K1076" s="210"/>
      <c r="L1076" s="210"/>
      <c r="M1076" s="210"/>
      <c r="P1076" s="188"/>
      <c r="Q1076" s="188"/>
      <c r="R1076" s="188"/>
      <c r="S1076" s="188"/>
    </row>
    <row r="1077" spans="1:19" s="4" customFormat="1" ht="21" customHeight="1">
      <c r="A1077" s="176"/>
      <c r="B1077" s="219"/>
      <c r="C1077" s="213"/>
      <c r="D1077" s="236"/>
      <c r="E1077" s="243"/>
      <c r="F1077" s="211"/>
      <c r="G1077" s="211"/>
      <c r="H1077" s="211"/>
      <c r="I1077" s="176"/>
      <c r="J1077" s="218"/>
      <c r="K1077" s="210"/>
      <c r="L1077" s="210"/>
      <c r="M1077" s="210"/>
      <c r="P1077" s="188"/>
      <c r="Q1077" s="188"/>
      <c r="R1077" s="188"/>
      <c r="S1077" s="188"/>
    </row>
    <row r="1078" spans="1:19" s="4" customFormat="1" ht="21" customHeight="1">
      <c r="A1078" s="229"/>
      <c r="B1078" s="219"/>
      <c r="C1078" s="219"/>
      <c r="D1078" s="236"/>
      <c r="E1078" s="243"/>
      <c r="G1078" s="211"/>
      <c r="H1078" s="211"/>
      <c r="I1078" s="176"/>
      <c r="J1078" s="218"/>
      <c r="K1078" s="218"/>
      <c r="L1078" s="218"/>
      <c r="M1078" s="218"/>
      <c r="N1078" s="188"/>
      <c r="P1078" s="188"/>
      <c r="Q1078" s="188"/>
      <c r="R1078" s="188"/>
      <c r="S1078" s="188"/>
    </row>
    <row r="1079" spans="1:19" s="4" customFormat="1" ht="21" customHeight="1">
      <c r="A1079" s="229"/>
      <c r="B1079" s="219"/>
      <c r="C1079" s="219"/>
      <c r="D1079" s="236"/>
      <c r="E1079" s="243"/>
      <c r="G1079" s="211"/>
      <c r="H1079" s="211"/>
      <c r="I1079" s="176"/>
      <c r="J1079" s="218"/>
      <c r="K1079" s="218"/>
      <c r="L1079" s="218"/>
      <c r="M1079" s="218"/>
      <c r="N1079" s="188"/>
      <c r="P1079" s="188"/>
      <c r="Q1079" s="188"/>
      <c r="R1079" s="188"/>
      <c r="S1079" s="188"/>
    </row>
    <row r="1080" spans="1:19" s="4" customFormat="1" ht="21" customHeight="1">
      <c r="A1080" s="229"/>
      <c r="B1080" s="230"/>
      <c r="C1080" s="219"/>
      <c r="D1080" s="218"/>
      <c r="E1080" s="228"/>
      <c r="G1080" s="211"/>
      <c r="H1080" s="211"/>
      <c r="I1080" s="176"/>
      <c r="J1080" s="218"/>
      <c r="K1080" s="218"/>
      <c r="L1080" s="218"/>
      <c r="M1080" s="218"/>
      <c r="N1080" s="188"/>
      <c r="P1080" s="188"/>
      <c r="Q1080" s="188"/>
      <c r="R1080" s="188"/>
      <c r="S1080" s="188"/>
    </row>
    <row r="1081" spans="1:19" s="4" customFormat="1" ht="21" customHeight="1">
      <c r="A1081" s="242"/>
      <c r="B1081" s="209"/>
      <c r="C1081" s="213"/>
      <c r="D1081" s="236"/>
      <c r="E1081" s="243"/>
      <c r="F1081" s="211"/>
      <c r="G1081" s="211"/>
      <c r="H1081" s="211"/>
      <c r="I1081" s="176"/>
      <c r="J1081" s="218"/>
      <c r="K1081" s="218"/>
      <c r="L1081" s="210"/>
      <c r="M1081" s="210"/>
      <c r="P1081" s="188"/>
      <c r="Q1081" s="188"/>
      <c r="R1081" s="188"/>
      <c r="S1081" s="188"/>
    </row>
    <row r="1082" spans="1:19" ht="21" customHeight="1">
      <c r="A1082" s="176"/>
      <c r="B1082" s="209" t="s">
        <v>1659</v>
      </c>
      <c r="C1082" s="213"/>
      <c r="D1082" s="236"/>
      <c r="E1082" s="243"/>
      <c r="F1082" s="211"/>
      <c r="G1082" s="211"/>
      <c r="H1082" s="211">
        <f>SUM(H1063:H1081)</f>
        <v>32200</v>
      </c>
      <c r="J1082" s="218"/>
      <c r="K1082" s="218"/>
      <c r="L1082" s="218"/>
      <c r="M1082" s="218"/>
      <c r="N1082" s="188"/>
    </row>
    <row r="1083" spans="1:19" s="4" customFormat="1" ht="21" customHeight="1">
      <c r="A1083" s="229"/>
      <c r="B1083" s="209"/>
      <c r="C1083" s="217"/>
      <c r="D1083" s="213"/>
      <c r="E1083" s="228"/>
      <c r="G1083" s="211"/>
      <c r="H1083" s="211"/>
      <c r="I1083" s="176"/>
      <c r="J1083" s="218"/>
      <c r="K1083" s="218"/>
      <c r="L1083" s="218"/>
      <c r="M1083" s="218"/>
      <c r="N1083" s="188"/>
      <c r="P1083" s="188"/>
      <c r="Q1083" s="188"/>
      <c r="R1083" s="188"/>
      <c r="S1083" s="188"/>
    </row>
    <row r="1084" spans="1:19" s="4" customFormat="1" ht="21" customHeight="1">
      <c r="A1084" s="229"/>
      <c r="B1084" s="230"/>
      <c r="C1084" s="219"/>
      <c r="D1084" s="218"/>
      <c r="E1084" s="228"/>
      <c r="F1084" s="211"/>
      <c r="G1084" s="210"/>
      <c r="H1084" s="211"/>
      <c r="I1084" s="176"/>
      <c r="J1084" s="218"/>
      <c r="K1084" s="210"/>
      <c r="L1084" s="210"/>
      <c r="M1084" s="210"/>
      <c r="P1084" s="188"/>
      <c r="Q1084" s="188"/>
      <c r="R1084" s="188"/>
      <c r="S1084" s="188"/>
    </row>
    <row r="1085" spans="1:19" s="4" customFormat="1" ht="21" customHeight="1">
      <c r="A1085" s="229"/>
      <c r="B1085" s="230"/>
      <c r="C1085" s="213"/>
      <c r="D1085" s="219"/>
      <c r="E1085" s="228"/>
      <c r="F1085" s="211"/>
      <c r="G1085" s="210"/>
      <c r="H1085" s="211"/>
      <c r="I1085" s="176"/>
      <c r="J1085" s="218"/>
      <c r="K1085" s="210"/>
      <c r="L1085" s="210"/>
      <c r="M1085" s="210"/>
      <c r="P1085" s="188"/>
      <c r="Q1085" s="188"/>
      <c r="R1085" s="188"/>
      <c r="S1085" s="188"/>
    </row>
    <row r="1086" spans="1:19" s="4" customFormat="1" ht="21" customHeight="1">
      <c r="A1086" s="229"/>
      <c r="B1086" s="217"/>
      <c r="C1086" s="217"/>
      <c r="D1086" s="218"/>
      <c r="E1086" s="228"/>
      <c r="G1086" s="210"/>
      <c r="H1086" s="211"/>
      <c r="I1086" s="176"/>
      <c r="J1086" s="218"/>
      <c r="K1086" s="210"/>
      <c r="L1086" s="210"/>
      <c r="M1086" s="210"/>
      <c r="P1086" s="188"/>
      <c r="Q1086" s="188"/>
      <c r="R1086" s="188"/>
      <c r="S1086" s="188"/>
    </row>
    <row r="1087" spans="1:19" s="4" customFormat="1" ht="21" customHeight="1">
      <c r="A1087" s="229"/>
      <c r="B1087" s="217"/>
      <c r="C1087" s="217"/>
      <c r="D1087" s="218"/>
      <c r="E1087" s="228"/>
      <c r="G1087" s="210"/>
      <c r="H1087" s="211"/>
      <c r="I1087" s="176"/>
      <c r="J1087" s="218"/>
      <c r="K1087" s="210"/>
      <c r="L1087" s="210"/>
      <c r="M1087" s="210"/>
      <c r="P1087" s="188"/>
      <c r="Q1087" s="188"/>
      <c r="R1087" s="188"/>
      <c r="S1087" s="188"/>
    </row>
    <row r="1088" spans="1:19" s="4" customFormat="1" ht="21" customHeight="1">
      <c r="A1088" s="229"/>
      <c r="B1088" s="217"/>
      <c r="C1088" s="219"/>
      <c r="D1088" s="218"/>
      <c r="E1088" s="228"/>
      <c r="F1088" s="211"/>
      <c r="G1088" s="210"/>
      <c r="H1088" s="211"/>
      <c r="I1088" s="176"/>
      <c r="J1088" s="218"/>
      <c r="K1088" s="210"/>
      <c r="L1088" s="210"/>
      <c r="M1088" s="210"/>
      <c r="P1088" s="188"/>
      <c r="Q1088" s="188"/>
      <c r="R1088" s="188"/>
      <c r="S1088" s="188"/>
    </row>
    <row r="1089" spans="1:19" s="4" customFormat="1" ht="21" customHeight="1">
      <c r="A1089" s="229"/>
      <c r="B1089" s="217"/>
      <c r="C1089" s="219"/>
      <c r="D1089" s="218"/>
      <c r="E1089" s="228"/>
      <c r="F1089" s="211"/>
      <c r="G1089" s="210"/>
      <c r="H1089" s="211"/>
      <c r="I1089" s="176"/>
      <c r="J1089" s="218"/>
      <c r="K1089" s="210"/>
      <c r="L1089" s="210"/>
      <c r="M1089" s="210"/>
      <c r="P1089" s="188"/>
      <c r="Q1089" s="188"/>
      <c r="R1089" s="188"/>
      <c r="S1089" s="188"/>
    </row>
    <row r="1090" spans="1:19" s="4" customFormat="1" ht="21" customHeight="1">
      <c r="A1090" s="229"/>
      <c r="B1090" s="217"/>
      <c r="C1090" s="219"/>
      <c r="D1090" s="218"/>
      <c r="E1090" s="228"/>
      <c r="F1090" s="211"/>
      <c r="G1090" s="210"/>
      <c r="H1090" s="211"/>
      <c r="I1090" s="176"/>
      <c r="J1090" s="218"/>
      <c r="K1090" s="210"/>
      <c r="L1090" s="210"/>
      <c r="M1090" s="210"/>
      <c r="P1090" s="188"/>
      <c r="Q1090" s="188"/>
      <c r="R1090" s="188"/>
      <c r="S1090" s="188"/>
    </row>
    <row r="1091" spans="1:19" s="4" customFormat="1" ht="21" customHeight="1">
      <c r="A1091" s="229"/>
      <c r="B1091" s="217"/>
      <c r="C1091" s="219"/>
      <c r="D1091" s="218"/>
      <c r="E1091" s="228"/>
      <c r="G1091" s="210"/>
      <c r="H1091" s="211"/>
      <c r="I1091" s="176"/>
      <c r="J1091" s="218"/>
      <c r="K1091" s="210"/>
      <c r="L1091" s="210"/>
      <c r="M1091" s="210"/>
      <c r="P1091" s="188"/>
      <c r="Q1091" s="188"/>
      <c r="R1091" s="188"/>
      <c r="S1091" s="188"/>
    </row>
    <row r="1092" spans="1:19" s="4" customFormat="1" ht="21" customHeight="1">
      <c r="A1092" s="229"/>
      <c r="B1092" s="230"/>
      <c r="C1092" s="219"/>
      <c r="D1092" s="218"/>
      <c r="E1092" s="228"/>
      <c r="F1092" s="211"/>
      <c r="G1092" s="210"/>
      <c r="H1092" s="211"/>
      <c r="I1092" s="176"/>
      <c r="J1092" s="218"/>
      <c r="K1092" s="210"/>
      <c r="L1092" s="210"/>
      <c r="M1092" s="210"/>
      <c r="P1092" s="188"/>
      <c r="Q1092" s="188"/>
      <c r="R1092" s="188"/>
      <c r="S1092" s="188"/>
    </row>
    <row r="1093" spans="1:19" s="4" customFormat="1" ht="21" customHeight="1">
      <c r="A1093" s="229"/>
      <c r="B1093" s="230"/>
      <c r="C1093" s="217"/>
      <c r="D1093" s="213"/>
      <c r="E1093" s="228"/>
      <c r="F1093" s="211"/>
      <c r="G1093" s="210"/>
      <c r="H1093" s="211"/>
      <c r="I1093" s="176"/>
      <c r="J1093" s="218"/>
      <c r="K1093" s="210"/>
      <c r="L1093" s="210"/>
      <c r="M1093" s="210"/>
      <c r="P1093" s="188"/>
      <c r="Q1093" s="188"/>
      <c r="R1093" s="188"/>
      <c r="S1093" s="188"/>
    </row>
    <row r="1094" spans="1:19" s="4" customFormat="1" ht="21" customHeight="1">
      <c r="A1094" s="229"/>
      <c r="B1094" s="217"/>
      <c r="C1094" s="217"/>
      <c r="D1094" s="218"/>
      <c r="E1094" s="228"/>
      <c r="G1094" s="210"/>
      <c r="H1094" s="211"/>
      <c r="I1094" s="176"/>
      <c r="J1094" s="218"/>
      <c r="K1094" s="210"/>
      <c r="L1094" s="210"/>
      <c r="M1094" s="210"/>
      <c r="P1094" s="188"/>
      <c r="Q1094" s="188"/>
      <c r="R1094" s="188"/>
      <c r="S1094" s="188"/>
    </row>
    <row r="1095" spans="1:19" s="4" customFormat="1" ht="21" customHeight="1">
      <c r="A1095" s="229"/>
      <c r="B1095" s="230"/>
      <c r="C1095" s="217"/>
      <c r="D1095" s="218"/>
      <c r="E1095" s="228"/>
      <c r="G1095" s="210"/>
      <c r="H1095" s="211"/>
      <c r="I1095" s="176"/>
      <c r="J1095" s="218"/>
      <c r="K1095" s="210"/>
      <c r="L1095" s="210"/>
      <c r="M1095" s="210"/>
      <c r="P1095" s="188"/>
      <c r="Q1095" s="188"/>
      <c r="R1095" s="188"/>
      <c r="S1095" s="188"/>
    </row>
    <row r="1096" spans="1:19" s="4" customFormat="1" ht="21" customHeight="1">
      <c r="A1096" s="229"/>
      <c r="B1096" s="217"/>
      <c r="C1096" s="217"/>
      <c r="D1096" s="218"/>
      <c r="E1096" s="186"/>
      <c r="G1096" s="210"/>
      <c r="H1096" s="211"/>
      <c r="I1096" s="176"/>
      <c r="J1096" s="218"/>
      <c r="K1096" s="210"/>
      <c r="L1096" s="210"/>
      <c r="M1096" s="210"/>
      <c r="P1096" s="188"/>
      <c r="Q1096" s="188"/>
      <c r="R1096" s="188"/>
      <c r="S1096" s="188"/>
    </row>
    <row r="1097" spans="1:19" s="4" customFormat="1" ht="21" customHeight="1">
      <c r="A1097" s="229"/>
      <c r="B1097" s="217"/>
      <c r="C1097" s="217"/>
      <c r="D1097" s="218"/>
      <c r="E1097" s="228"/>
      <c r="F1097" s="211"/>
      <c r="G1097" s="210"/>
      <c r="H1097" s="211"/>
      <c r="I1097" s="176"/>
      <c r="J1097" s="218"/>
      <c r="K1097" s="210"/>
      <c r="L1097" s="210"/>
      <c r="M1097" s="210"/>
      <c r="P1097" s="188"/>
      <c r="Q1097" s="188"/>
      <c r="R1097" s="188"/>
      <c r="S1097" s="188"/>
    </row>
    <row r="1098" spans="1:19" s="4" customFormat="1" ht="21" customHeight="1">
      <c r="A1098" s="229"/>
      <c r="B1098" s="217"/>
      <c r="C1098" s="217"/>
      <c r="D1098" s="218"/>
      <c r="E1098" s="186"/>
      <c r="F1098" s="211"/>
      <c r="G1098" s="210"/>
      <c r="H1098" s="211"/>
      <c r="I1098" s="176"/>
      <c r="J1098" s="218"/>
      <c r="K1098" s="210"/>
      <c r="L1098" s="210"/>
      <c r="M1098" s="210"/>
      <c r="P1098" s="188"/>
      <c r="Q1098" s="188"/>
      <c r="R1098" s="188"/>
      <c r="S1098" s="188"/>
    </row>
    <row r="1099" spans="1:19" s="4" customFormat="1" ht="21" customHeight="1">
      <c r="A1099" s="229"/>
      <c r="B1099" s="230"/>
      <c r="C1099" s="217"/>
      <c r="D1099" s="213"/>
      <c r="E1099" s="228"/>
      <c r="F1099" s="211"/>
      <c r="G1099" s="210"/>
      <c r="H1099" s="211"/>
      <c r="I1099" s="176"/>
      <c r="J1099" s="218"/>
      <c r="K1099" s="210"/>
      <c r="L1099" s="210"/>
      <c r="M1099" s="210"/>
      <c r="P1099" s="188"/>
      <c r="Q1099" s="188"/>
      <c r="R1099" s="188"/>
      <c r="S1099" s="188"/>
    </row>
    <row r="1100" spans="1:19" s="4" customFormat="1" ht="21" customHeight="1">
      <c r="A1100" s="229"/>
      <c r="B1100" s="217"/>
      <c r="C1100" s="213"/>
      <c r="D1100" s="213"/>
      <c r="E1100" s="259"/>
      <c r="F1100" s="211"/>
      <c r="G1100" s="210"/>
      <c r="H1100" s="211"/>
      <c r="I1100" s="176"/>
      <c r="J1100" s="218"/>
      <c r="K1100" s="210"/>
      <c r="L1100" s="210"/>
      <c r="M1100" s="210"/>
      <c r="P1100" s="188"/>
      <c r="Q1100" s="188"/>
      <c r="R1100" s="188"/>
      <c r="S1100" s="188"/>
    </row>
    <row r="1101" spans="1:19" s="4" customFormat="1" ht="21" customHeight="1">
      <c r="A1101" s="229"/>
      <c r="B1101" s="217"/>
      <c r="C1101" s="213"/>
      <c r="D1101" s="213"/>
      <c r="E1101" s="259"/>
      <c r="F1101" s="211"/>
      <c r="G1101" s="210"/>
      <c r="H1101" s="211"/>
      <c r="I1101" s="176"/>
      <c r="J1101" s="218"/>
      <c r="K1101" s="210"/>
      <c r="L1101" s="210"/>
      <c r="M1101" s="210"/>
      <c r="P1101" s="188"/>
      <c r="Q1101" s="188"/>
      <c r="R1101" s="188"/>
      <c r="S1101" s="188"/>
    </row>
    <row r="1102" spans="1:19" s="4" customFormat="1" ht="21" customHeight="1">
      <c r="A1102" s="229"/>
      <c r="B1102" s="230"/>
      <c r="C1102" s="213"/>
      <c r="D1102" s="213"/>
      <c r="E1102" s="259"/>
      <c r="F1102" s="211"/>
      <c r="G1102" s="210"/>
      <c r="H1102" s="211"/>
      <c r="I1102" s="176"/>
      <c r="J1102" s="218"/>
      <c r="K1102" s="210"/>
      <c r="L1102" s="210"/>
      <c r="M1102" s="210"/>
      <c r="P1102" s="188"/>
      <c r="Q1102" s="188"/>
      <c r="R1102" s="188"/>
      <c r="S1102" s="188"/>
    </row>
    <row r="1103" spans="1:19" s="4" customFormat="1" ht="21" customHeight="1">
      <c r="A1103" s="229"/>
      <c r="B1103" s="213"/>
      <c r="C1103" s="213"/>
      <c r="D1103" s="213"/>
      <c r="E1103" s="259"/>
      <c r="F1103" s="211"/>
      <c r="G1103" s="210"/>
      <c r="H1103" s="211"/>
      <c r="I1103" s="176"/>
      <c r="J1103" s="218"/>
      <c r="K1103" s="210"/>
      <c r="L1103" s="210"/>
      <c r="M1103" s="210"/>
      <c r="P1103" s="188"/>
      <c r="Q1103" s="188"/>
      <c r="R1103" s="188"/>
      <c r="S1103" s="188"/>
    </row>
    <row r="1104" spans="1:19" s="4" customFormat="1" ht="21" customHeight="1">
      <c r="A1104" s="229"/>
      <c r="B1104" s="217"/>
      <c r="C1104" s="217"/>
      <c r="D1104" s="213"/>
      <c r="E1104" s="259"/>
      <c r="F1104" s="211"/>
      <c r="G1104" s="211"/>
      <c r="H1104" s="211"/>
      <c r="I1104" s="176"/>
      <c r="J1104" s="188"/>
      <c r="P1104" s="188"/>
      <c r="Q1104" s="188"/>
      <c r="R1104" s="188"/>
      <c r="S1104" s="188"/>
    </row>
    <row r="1105" spans="1:19" s="4" customFormat="1" ht="21" customHeight="1">
      <c r="A1105" s="229"/>
      <c r="B1105" s="217"/>
      <c r="C1105" s="260"/>
      <c r="D1105" s="213"/>
      <c r="E1105" s="259"/>
      <c r="F1105" s="211"/>
      <c r="G1105" s="211"/>
      <c r="H1105" s="211"/>
      <c r="I1105" s="176"/>
      <c r="J1105" s="188"/>
      <c r="P1105" s="188"/>
      <c r="Q1105" s="188"/>
      <c r="R1105" s="188"/>
      <c r="S1105" s="188"/>
    </row>
    <row r="1106" spans="1:19" s="4" customFormat="1" ht="21" customHeight="1">
      <c r="A1106" s="229"/>
      <c r="B1106" s="188"/>
      <c r="C1106" s="261"/>
      <c r="D1106" s="213"/>
      <c r="E1106" s="259"/>
      <c r="F1106" s="211"/>
      <c r="G1106" s="211"/>
      <c r="H1106" s="211"/>
      <c r="I1106" s="176"/>
      <c r="J1106" s="188"/>
      <c r="P1106" s="188"/>
      <c r="Q1106" s="188"/>
      <c r="R1106" s="188"/>
      <c r="S1106" s="188"/>
    </row>
    <row r="1107" spans="1:19" s="4" customFormat="1" ht="21" customHeight="1">
      <c r="A1107" s="229"/>
      <c r="B1107" s="188"/>
      <c r="C1107" s="261"/>
      <c r="D1107" s="213"/>
      <c r="E1107" s="259"/>
      <c r="F1107" s="211"/>
      <c r="G1107" s="211"/>
      <c r="H1107" s="211"/>
      <c r="I1107" s="176"/>
      <c r="J1107" s="188"/>
      <c r="P1107" s="188"/>
      <c r="Q1107" s="188"/>
      <c r="R1107" s="188"/>
      <c r="S1107" s="188"/>
    </row>
    <row r="1108" spans="1:19" s="4" customFormat="1" ht="21" customHeight="1">
      <c r="A1108" s="229"/>
      <c r="B1108" s="217"/>
      <c r="C1108" s="255"/>
      <c r="D1108" s="213"/>
      <c r="E1108" s="259"/>
      <c r="F1108" s="211"/>
      <c r="G1108" s="211"/>
      <c r="H1108" s="211"/>
      <c r="I1108" s="176"/>
      <c r="J1108" s="188"/>
      <c r="P1108" s="188"/>
      <c r="Q1108" s="188"/>
      <c r="R1108" s="188"/>
      <c r="S1108" s="188"/>
    </row>
    <row r="1109" spans="1:19" s="4" customFormat="1" ht="21" customHeight="1">
      <c r="A1109" s="229"/>
      <c r="B1109" s="217"/>
      <c r="C1109" s="255"/>
      <c r="D1109" s="213"/>
      <c r="E1109" s="259"/>
      <c r="F1109" s="211"/>
      <c r="G1109" s="211"/>
      <c r="H1109" s="211"/>
      <c r="I1109" s="176"/>
      <c r="J1109" s="188"/>
      <c r="P1109" s="188"/>
      <c r="Q1109" s="188"/>
      <c r="R1109" s="188"/>
      <c r="S1109" s="188"/>
    </row>
    <row r="1110" spans="1:19" s="4" customFormat="1" ht="21" customHeight="1">
      <c r="A1110" s="229"/>
      <c r="B1110" s="217"/>
      <c r="C1110" s="255"/>
      <c r="D1110" s="213"/>
      <c r="E1110" s="259"/>
      <c r="F1110" s="211"/>
      <c r="G1110" s="211"/>
      <c r="H1110" s="211"/>
      <c r="I1110" s="176"/>
      <c r="J1110" s="188"/>
      <c r="P1110" s="188"/>
      <c r="Q1110" s="188"/>
      <c r="R1110" s="188"/>
      <c r="S1110" s="188"/>
    </row>
    <row r="1111" spans="1:19" s="4" customFormat="1" ht="21" customHeight="1">
      <c r="A1111" s="229"/>
      <c r="B1111" s="217"/>
      <c r="C1111" s="255"/>
      <c r="D1111" s="213"/>
      <c r="E1111" s="228"/>
      <c r="F1111" s="211"/>
      <c r="G1111" s="211"/>
      <c r="H1111" s="715"/>
      <c r="I1111" s="262"/>
      <c r="J1111" s="188"/>
      <c r="P1111" s="188"/>
      <c r="Q1111" s="188"/>
      <c r="R1111" s="188"/>
      <c r="S1111" s="188"/>
    </row>
    <row r="1112" spans="1:19" s="4" customFormat="1" ht="21" customHeight="1">
      <c r="A1112" s="229"/>
      <c r="B1112" s="217"/>
      <c r="C1112" s="255"/>
      <c r="D1112" s="213"/>
      <c r="E1112" s="259"/>
      <c r="F1112" s="211"/>
      <c r="G1112" s="211"/>
      <c r="H1112" s="715"/>
      <c r="I1112" s="262"/>
      <c r="J1112" s="188"/>
      <c r="P1112" s="188"/>
      <c r="Q1112" s="188"/>
      <c r="R1112" s="188"/>
      <c r="S1112" s="188"/>
    </row>
    <row r="1113" spans="1:19" s="4" customFormat="1" ht="21" customHeight="1">
      <c r="A1113" s="229"/>
      <c r="B1113" s="217"/>
      <c r="C1113" s="255"/>
      <c r="D1113" s="213"/>
      <c r="E1113" s="228"/>
      <c r="F1113" s="211"/>
      <c r="G1113" s="211"/>
      <c r="H1113" s="715"/>
      <c r="I1113" s="262"/>
      <c r="J1113" s="188"/>
      <c r="P1113" s="188"/>
      <c r="Q1113" s="188"/>
      <c r="R1113" s="188"/>
      <c r="S1113" s="188"/>
    </row>
    <row r="1114" spans="1:19" s="4" customFormat="1" ht="21" customHeight="1">
      <c r="A1114" s="229"/>
      <c r="B1114" s="217"/>
      <c r="C1114" s="255"/>
      <c r="D1114" s="218"/>
      <c r="E1114" s="186"/>
      <c r="F1114" s="211"/>
      <c r="G1114" s="211"/>
      <c r="H1114" s="715"/>
      <c r="I1114" s="262"/>
      <c r="J1114" s="188"/>
      <c r="P1114" s="188"/>
      <c r="Q1114" s="188"/>
      <c r="R1114" s="188"/>
      <c r="S1114" s="188"/>
    </row>
    <row r="1115" spans="1:19" s="4" customFormat="1" ht="21" customHeight="1">
      <c r="A1115" s="229"/>
      <c r="B1115" s="217"/>
      <c r="C1115" s="217"/>
      <c r="D1115" s="213"/>
      <c r="E1115" s="228"/>
      <c r="F1115" s="211"/>
      <c r="G1115" s="211"/>
      <c r="H1115" s="715"/>
      <c r="I1115" s="262"/>
      <c r="J1115" s="188"/>
      <c r="P1115" s="188"/>
      <c r="Q1115" s="188"/>
      <c r="R1115" s="188"/>
      <c r="S1115" s="188"/>
    </row>
    <row r="1116" spans="1:19" s="4" customFormat="1" ht="21" customHeight="1">
      <c r="A1116" s="229"/>
      <c r="B1116" s="263"/>
      <c r="C1116" s="264"/>
      <c r="D1116" s="213"/>
      <c r="E1116" s="259"/>
      <c r="F1116" s="211"/>
      <c r="G1116" s="211"/>
      <c r="H1116" s="715"/>
      <c r="I1116" s="262"/>
      <c r="J1116" s="188"/>
      <c r="P1116" s="188"/>
      <c r="Q1116" s="188"/>
      <c r="R1116" s="188"/>
      <c r="S1116" s="188"/>
    </row>
    <row r="1117" spans="1:19" s="4" customFormat="1" ht="21" customHeight="1">
      <c r="A1117" s="229"/>
      <c r="B1117" s="263"/>
      <c r="C1117" s="213"/>
      <c r="D1117" s="213"/>
      <c r="E1117" s="259"/>
      <c r="F1117" s="211"/>
      <c r="G1117" s="211"/>
      <c r="H1117" s="211"/>
      <c r="I1117" s="176"/>
      <c r="J1117" s="188"/>
      <c r="P1117" s="188"/>
      <c r="Q1117" s="188"/>
      <c r="R1117" s="188"/>
      <c r="S1117" s="188"/>
    </row>
    <row r="1118" spans="1:19" s="4" customFormat="1" ht="21" customHeight="1">
      <c r="A1118" s="229"/>
      <c r="B1118" s="217"/>
      <c r="C1118" s="213"/>
      <c r="D1118" s="213"/>
      <c r="E1118" s="259"/>
      <c r="F1118" s="211"/>
      <c r="G1118" s="211"/>
      <c r="H1118" s="211"/>
      <c r="I1118" s="176"/>
      <c r="J1118" s="188"/>
      <c r="P1118" s="188"/>
      <c r="Q1118" s="188"/>
      <c r="R1118" s="188"/>
      <c r="S1118" s="188"/>
    </row>
    <row r="1119" spans="1:19" s="4" customFormat="1" ht="21" customHeight="1">
      <c r="A1119" s="229"/>
      <c r="B1119" s="217"/>
      <c r="C1119" s="213"/>
      <c r="D1119" s="213"/>
      <c r="E1119" s="259"/>
      <c r="F1119" s="211"/>
      <c r="G1119" s="211"/>
      <c r="H1119" s="211"/>
      <c r="I1119" s="176"/>
      <c r="J1119" s="188"/>
      <c r="P1119" s="188"/>
      <c r="Q1119" s="188"/>
      <c r="R1119" s="188"/>
      <c r="S1119" s="188"/>
    </row>
    <row r="1120" spans="1:19" s="4" customFormat="1" ht="21" customHeight="1">
      <c r="A1120" s="229"/>
      <c r="B1120" s="217"/>
      <c r="C1120" s="213"/>
      <c r="D1120" s="213"/>
      <c r="E1120" s="259"/>
      <c r="F1120" s="211"/>
      <c r="G1120" s="211"/>
      <c r="H1120" s="211"/>
      <c r="I1120" s="176"/>
      <c r="J1120" s="188"/>
      <c r="P1120" s="188"/>
      <c r="Q1120" s="188"/>
      <c r="R1120" s="188"/>
      <c r="S1120" s="188"/>
    </row>
    <row r="1121" spans="1:19" s="4" customFormat="1" ht="21" customHeight="1">
      <c r="A1121" s="229"/>
      <c r="B1121" s="217"/>
      <c r="C1121" s="213"/>
      <c r="D1121" s="213"/>
      <c r="E1121" s="259"/>
      <c r="F1121" s="211"/>
      <c r="G1121" s="211"/>
      <c r="H1121" s="211"/>
      <c r="I1121" s="176"/>
      <c r="J1121" s="188"/>
      <c r="P1121" s="188"/>
      <c r="Q1121" s="188"/>
      <c r="R1121" s="188"/>
      <c r="S1121" s="188"/>
    </row>
    <row r="1122" spans="1:19" s="4" customFormat="1" ht="21" customHeight="1">
      <c r="A1122" s="229"/>
      <c r="B1122" s="217"/>
      <c r="C1122" s="213"/>
      <c r="D1122" s="213"/>
      <c r="E1122" s="259"/>
      <c r="F1122" s="211"/>
      <c r="G1122" s="211"/>
      <c r="H1122" s="211"/>
      <c r="I1122" s="176"/>
      <c r="J1122" s="188"/>
      <c r="P1122" s="188"/>
      <c r="Q1122" s="188"/>
      <c r="R1122" s="188"/>
      <c r="S1122" s="188"/>
    </row>
    <row r="1123" spans="1:19" s="4" customFormat="1" ht="21" customHeight="1">
      <c r="A1123" s="229"/>
      <c r="B1123" s="217"/>
      <c r="C1123" s="213"/>
      <c r="D1123" s="213"/>
      <c r="E1123" s="259"/>
      <c r="F1123" s="211"/>
      <c r="G1123" s="211"/>
      <c r="H1123" s="211"/>
      <c r="I1123" s="176"/>
      <c r="J1123" s="188"/>
      <c r="P1123" s="188"/>
      <c r="Q1123" s="188"/>
      <c r="R1123" s="188"/>
      <c r="S1123" s="188"/>
    </row>
    <row r="1124" spans="1:19" s="4" customFormat="1" ht="21" customHeight="1">
      <c r="A1124" s="229"/>
      <c r="B1124" s="217"/>
      <c r="C1124" s="213"/>
      <c r="D1124" s="213"/>
      <c r="E1124" s="259"/>
      <c r="F1124" s="211"/>
      <c r="G1124" s="211"/>
      <c r="H1124" s="211"/>
      <c r="I1124" s="176"/>
      <c r="J1124" s="188"/>
      <c r="P1124" s="188"/>
      <c r="Q1124" s="188"/>
      <c r="R1124" s="188"/>
      <c r="S1124" s="188"/>
    </row>
    <row r="1125" spans="1:19" s="4" customFormat="1" ht="21" customHeight="1">
      <c r="A1125" s="212"/>
      <c r="B1125" s="230"/>
      <c r="C1125" s="213"/>
      <c r="D1125" s="213"/>
      <c r="E1125" s="259"/>
      <c r="F1125" s="211"/>
      <c r="G1125" s="211"/>
      <c r="H1125" s="211"/>
      <c r="I1125" s="176"/>
      <c r="J1125" s="188"/>
      <c r="P1125" s="188"/>
      <c r="Q1125" s="188"/>
      <c r="R1125" s="188"/>
      <c r="S1125" s="188"/>
    </row>
    <row r="1126" spans="1:19" s="4" customFormat="1" ht="21" customHeight="1">
      <c r="A1126" s="229"/>
      <c r="B1126" s="217"/>
      <c r="C1126" s="213"/>
      <c r="D1126" s="213"/>
      <c r="E1126" s="259"/>
      <c r="F1126" s="211"/>
      <c r="G1126" s="211"/>
      <c r="H1126" s="211"/>
      <c r="I1126" s="176"/>
      <c r="J1126" s="188"/>
      <c r="P1126" s="188"/>
      <c r="Q1126" s="188"/>
      <c r="R1126" s="188"/>
      <c r="S1126" s="188"/>
    </row>
    <row r="1127" spans="1:19" s="4" customFormat="1" ht="21" customHeight="1">
      <c r="A1127" s="229"/>
      <c r="B1127" s="217"/>
      <c r="C1127" s="213"/>
      <c r="D1127" s="213"/>
      <c r="E1127" s="259"/>
      <c r="F1127" s="211"/>
      <c r="G1127" s="211"/>
      <c r="H1127" s="211"/>
      <c r="I1127" s="176"/>
      <c r="J1127" s="188"/>
      <c r="P1127" s="188"/>
      <c r="Q1127" s="188"/>
      <c r="R1127" s="188"/>
      <c r="S1127" s="188"/>
    </row>
    <row r="1128" spans="1:19" s="4" customFormat="1" ht="21" customHeight="1">
      <c r="A1128" s="229"/>
      <c r="B1128" s="217"/>
      <c r="C1128" s="213"/>
      <c r="D1128" s="213"/>
      <c r="E1128" s="259"/>
      <c r="F1128" s="211"/>
      <c r="G1128" s="211"/>
      <c r="H1128" s="211"/>
      <c r="I1128" s="176"/>
      <c r="J1128" s="188"/>
      <c r="P1128" s="188"/>
      <c r="Q1128" s="188"/>
      <c r="R1128" s="188"/>
      <c r="S1128" s="188"/>
    </row>
    <row r="1129" spans="1:19" s="4" customFormat="1" ht="21" customHeight="1">
      <c r="A1129" s="229"/>
      <c r="B1129" s="217"/>
      <c r="C1129" s="213"/>
      <c r="D1129" s="213"/>
      <c r="E1129" s="259"/>
      <c r="F1129" s="211"/>
      <c r="G1129" s="211"/>
      <c r="H1129" s="211"/>
      <c r="I1129" s="176"/>
      <c r="J1129" s="188"/>
      <c r="P1129" s="188"/>
      <c r="Q1129" s="188"/>
      <c r="R1129" s="188"/>
      <c r="S1129" s="188"/>
    </row>
    <row r="1130" spans="1:19" s="4" customFormat="1" ht="21" customHeight="1">
      <c r="A1130" s="229"/>
      <c r="B1130" s="217"/>
      <c r="C1130" s="213"/>
      <c r="D1130" s="213"/>
      <c r="E1130" s="259"/>
      <c r="F1130" s="211"/>
      <c r="G1130" s="211"/>
      <c r="H1130" s="211"/>
      <c r="I1130" s="176"/>
      <c r="J1130" s="188"/>
      <c r="P1130" s="188"/>
      <c r="Q1130" s="188"/>
      <c r="R1130" s="188"/>
      <c r="S1130" s="188"/>
    </row>
    <row r="1131" spans="1:19" s="4" customFormat="1" ht="21" customHeight="1">
      <c r="A1131" s="229"/>
      <c r="B1131" s="217"/>
      <c r="C1131" s="213"/>
      <c r="D1131" s="213"/>
      <c r="E1131" s="259"/>
      <c r="F1131" s="211"/>
      <c r="G1131" s="211"/>
      <c r="H1131" s="211"/>
      <c r="I1131" s="176"/>
      <c r="J1131" s="188"/>
      <c r="P1131" s="188"/>
      <c r="Q1131" s="188"/>
      <c r="R1131" s="188"/>
      <c r="S1131" s="188"/>
    </row>
    <row r="1132" spans="1:19" s="4" customFormat="1" ht="21" customHeight="1">
      <c r="A1132" s="229"/>
      <c r="B1132" s="217"/>
      <c r="C1132" s="213"/>
      <c r="D1132" s="213"/>
      <c r="E1132" s="259"/>
      <c r="F1132" s="211"/>
      <c r="G1132" s="211"/>
      <c r="H1132" s="211"/>
      <c r="I1132" s="176"/>
      <c r="J1132" s="188"/>
      <c r="P1132" s="188"/>
      <c r="Q1132" s="188"/>
      <c r="R1132" s="188"/>
      <c r="S1132" s="188"/>
    </row>
    <row r="1133" spans="1:19" s="4" customFormat="1" ht="21" customHeight="1">
      <c r="A1133" s="229"/>
      <c r="B1133" s="217"/>
      <c r="C1133" s="213"/>
      <c r="D1133" s="213"/>
      <c r="E1133" s="259"/>
      <c r="F1133" s="211"/>
      <c r="G1133" s="211"/>
      <c r="H1133" s="211"/>
      <c r="I1133" s="176"/>
      <c r="J1133" s="188"/>
      <c r="P1133" s="188"/>
      <c r="Q1133" s="188"/>
      <c r="R1133" s="188"/>
      <c r="S1133" s="188"/>
    </row>
    <row r="1134" spans="1:19" s="4" customFormat="1" ht="21" customHeight="1">
      <c r="A1134" s="229"/>
      <c r="B1134" s="217"/>
      <c r="C1134" s="213"/>
      <c r="D1134" s="213"/>
      <c r="E1134" s="259"/>
      <c r="F1134" s="211"/>
      <c r="G1134" s="211"/>
      <c r="H1134" s="211"/>
      <c r="I1134" s="176"/>
      <c r="J1134" s="188"/>
      <c r="P1134" s="188"/>
      <c r="Q1134" s="188"/>
      <c r="R1134" s="188"/>
      <c r="S1134" s="188"/>
    </row>
    <row r="1135" spans="1:19" s="4" customFormat="1" ht="21" customHeight="1">
      <c r="A1135" s="229"/>
      <c r="B1135" s="217"/>
      <c r="C1135" s="213"/>
      <c r="D1135" s="213"/>
      <c r="E1135" s="259"/>
      <c r="F1135" s="211"/>
      <c r="G1135" s="211"/>
      <c r="H1135" s="211"/>
      <c r="I1135" s="176"/>
      <c r="J1135" s="188"/>
      <c r="P1135" s="188"/>
      <c r="Q1135" s="188"/>
      <c r="R1135" s="188"/>
      <c r="S1135" s="188"/>
    </row>
    <row r="1136" spans="1:19" s="4" customFormat="1" ht="21" customHeight="1">
      <c r="A1136" s="229"/>
      <c r="B1136" s="217"/>
      <c r="C1136" s="213"/>
      <c r="D1136" s="213"/>
      <c r="E1136" s="259"/>
      <c r="F1136" s="211"/>
      <c r="G1136" s="211"/>
      <c r="H1136" s="211"/>
      <c r="I1136" s="176"/>
      <c r="J1136" s="188"/>
      <c r="P1136" s="188"/>
      <c r="Q1136" s="188"/>
      <c r="R1136" s="188"/>
      <c r="S1136" s="188"/>
    </row>
    <row r="1137" spans="1:19" s="4" customFormat="1" ht="21" customHeight="1">
      <c r="A1137" s="229"/>
      <c r="B1137" s="217"/>
      <c r="C1137" s="213"/>
      <c r="D1137" s="213"/>
      <c r="E1137" s="259"/>
      <c r="F1137" s="211"/>
      <c r="G1137" s="211"/>
      <c r="H1137" s="211"/>
      <c r="I1137" s="176"/>
      <c r="J1137" s="188"/>
      <c r="P1137" s="188"/>
      <c r="Q1137" s="188"/>
      <c r="R1137" s="188"/>
      <c r="S1137" s="188"/>
    </row>
    <row r="1138" spans="1:19" s="4" customFormat="1" ht="21" customHeight="1">
      <c r="A1138" s="229"/>
      <c r="B1138" s="217"/>
      <c r="C1138" s="213"/>
      <c r="D1138" s="213"/>
      <c r="E1138" s="259"/>
      <c r="F1138" s="211"/>
      <c r="G1138" s="211"/>
      <c r="H1138" s="211"/>
      <c r="I1138" s="176"/>
      <c r="J1138" s="188"/>
      <c r="P1138" s="188"/>
      <c r="Q1138" s="188"/>
      <c r="R1138" s="188"/>
      <c r="S1138" s="188"/>
    </row>
    <row r="1139" spans="1:19" s="4" customFormat="1" ht="21" customHeight="1">
      <c r="A1139" s="229"/>
      <c r="B1139" s="217"/>
      <c r="C1139" s="213"/>
      <c r="D1139" s="213"/>
      <c r="E1139" s="259"/>
      <c r="F1139" s="211"/>
      <c r="G1139" s="211"/>
      <c r="H1139" s="211"/>
      <c r="I1139" s="176"/>
      <c r="J1139" s="188"/>
      <c r="P1139" s="188"/>
      <c r="Q1139" s="188"/>
      <c r="R1139" s="188"/>
      <c r="S1139" s="188"/>
    </row>
    <row r="1140" spans="1:19" s="4" customFormat="1" ht="21" customHeight="1">
      <c r="A1140" s="229"/>
      <c r="B1140" s="217"/>
      <c r="C1140" s="213"/>
      <c r="D1140" s="213"/>
      <c r="E1140" s="259"/>
      <c r="F1140" s="211"/>
      <c r="G1140" s="211"/>
      <c r="H1140" s="211"/>
      <c r="I1140" s="176"/>
      <c r="J1140" s="188"/>
      <c r="P1140" s="188"/>
      <c r="Q1140" s="188"/>
      <c r="R1140" s="188"/>
      <c r="S1140" s="188"/>
    </row>
    <row r="1141" spans="1:19" s="4" customFormat="1" ht="21" customHeight="1">
      <c r="A1141" s="229"/>
      <c r="B1141" s="217"/>
      <c r="C1141" s="213"/>
      <c r="D1141" s="213"/>
      <c r="E1141" s="259"/>
      <c r="F1141" s="211"/>
      <c r="G1141" s="211"/>
      <c r="H1141" s="211"/>
      <c r="I1141" s="176"/>
      <c r="J1141" s="188"/>
      <c r="P1141" s="188"/>
      <c r="Q1141" s="188"/>
      <c r="R1141" s="188"/>
      <c r="S1141" s="188"/>
    </row>
    <row r="1142" spans="1:19" s="4" customFormat="1" ht="21" customHeight="1">
      <c r="A1142" s="229"/>
      <c r="B1142" s="217"/>
      <c r="C1142" s="213"/>
      <c r="D1142" s="213"/>
      <c r="E1142" s="259"/>
      <c r="F1142" s="211"/>
      <c r="G1142" s="211"/>
      <c r="H1142" s="211"/>
      <c r="I1142" s="176"/>
      <c r="J1142" s="188"/>
      <c r="P1142" s="188"/>
      <c r="Q1142" s="188"/>
      <c r="R1142" s="188"/>
      <c r="S1142" s="188"/>
    </row>
    <row r="1143" spans="1:19" s="4" customFormat="1" ht="21" customHeight="1">
      <c r="A1143" s="229"/>
      <c r="B1143" s="217"/>
      <c r="C1143" s="213"/>
      <c r="D1143" s="213"/>
      <c r="E1143" s="259"/>
      <c r="F1143" s="211"/>
      <c r="G1143" s="211"/>
      <c r="H1143" s="211"/>
      <c r="I1143" s="176"/>
      <c r="J1143" s="188"/>
      <c r="P1143" s="188"/>
      <c r="Q1143" s="188"/>
      <c r="R1143" s="188"/>
      <c r="S1143" s="188"/>
    </row>
    <row r="1144" spans="1:19" s="4" customFormat="1" ht="21" customHeight="1">
      <c r="A1144" s="229"/>
      <c r="B1144" s="217"/>
      <c r="C1144" s="213"/>
      <c r="D1144" s="213"/>
      <c r="E1144" s="259"/>
      <c r="F1144" s="211"/>
      <c r="G1144" s="211"/>
      <c r="H1144" s="211"/>
      <c r="I1144" s="176"/>
      <c r="J1144" s="188"/>
      <c r="P1144" s="188"/>
      <c r="Q1144" s="188"/>
      <c r="R1144" s="188"/>
      <c r="S1144" s="188"/>
    </row>
    <row r="1145" spans="1:19" s="4" customFormat="1" ht="21" customHeight="1">
      <c r="A1145" s="229"/>
      <c r="B1145" s="217"/>
      <c r="C1145" s="213"/>
      <c r="D1145" s="213"/>
      <c r="E1145" s="259"/>
      <c r="F1145" s="211"/>
      <c r="G1145" s="211"/>
      <c r="H1145" s="211"/>
      <c r="I1145" s="176"/>
      <c r="J1145" s="188"/>
      <c r="P1145" s="188"/>
      <c r="Q1145" s="188"/>
      <c r="R1145" s="188"/>
      <c r="S1145" s="188"/>
    </row>
    <row r="1146" spans="1:19" s="4" customFormat="1" ht="21" customHeight="1">
      <c r="A1146" s="229"/>
      <c r="B1146" s="217"/>
      <c r="C1146" s="213"/>
      <c r="D1146" s="213"/>
      <c r="E1146" s="259"/>
      <c r="F1146" s="211"/>
      <c r="G1146" s="211"/>
      <c r="H1146" s="211"/>
      <c r="I1146" s="176"/>
      <c r="J1146" s="188"/>
      <c r="P1146" s="188"/>
      <c r="Q1146" s="188"/>
      <c r="R1146" s="188"/>
      <c r="S1146" s="188"/>
    </row>
    <row r="1147" spans="1:19" s="4" customFormat="1" ht="21" customHeight="1">
      <c r="A1147" s="229"/>
      <c r="B1147" s="217"/>
      <c r="C1147" s="213"/>
      <c r="D1147" s="213"/>
      <c r="E1147" s="259"/>
      <c r="F1147" s="211"/>
      <c r="G1147" s="211"/>
      <c r="H1147" s="211"/>
      <c r="I1147" s="176"/>
      <c r="J1147" s="188"/>
      <c r="P1147" s="188"/>
      <c r="Q1147" s="188"/>
      <c r="R1147" s="188"/>
      <c r="S1147" s="188"/>
    </row>
    <row r="1148" spans="1:19" s="4" customFormat="1" ht="21" customHeight="1">
      <c r="A1148" s="212"/>
      <c r="B1148" s="230"/>
      <c r="C1148" s="213"/>
      <c r="D1148" s="213"/>
      <c r="E1148" s="259"/>
      <c r="F1148" s="211"/>
      <c r="G1148" s="211"/>
      <c r="H1148" s="211"/>
      <c r="I1148" s="176"/>
      <c r="J1148" s="188"/>
      <c r="P1148" s="188"/>
      <c r="Q1148" s="188"/>
      <c r="R1148" s="188"/>
      <c r="S1148" s="188"/>
    </row>
    <row r="1149" spans="1:19" s="4" customFormat="1" ht="21" customHeight="1">
      <c r="A1149" s="229"/>
      <c r="B1149" s="263"/>
      <c r="C1149" s="213"/>
      <c r="D1149" s="213"/>
      <c r="E1149" s="259"/>
      <c r="F1149" s="211"/>
      <c r="G1149" s="211"/>
      <c r="H1149" s="211"/>
      <c r="I1149" s="176"/>
      <c r="J1149" s="188"/>
      <c r="P1149" s="188"/>
      <c r="Q1149" s="188"/>
      <c r="R1149" s="188"/>
      <c r="S1149" s="188"/>
    </row>
    <row r="1150" spans="1:19" s="4" customFormat="1" ht="21" customHeight="1">
      <c r="A1150" s="229"/>
      <c r="B1150" s="230"/>
      <c r="C1150" s="219"/>
      <c r="D1150" s="213"/>
      <c r="E1150" s="228"/>
      <c r="F1150" s="211"/>
      <c r="G1150" s="211"/>
      <c r="H1150" s="211"/>
      <c r="I1150" s="176"/>
      <c r="J1150" s="188"/>
      <c r="P1150" s="188"/>
      <c r="Q1150" s="188"/>
      <c r="R1150" s="188"/>
      <c r="S1150" s="188"/>
    </row>
    <row r="1151" spans="1:19" s="4" customFormat="1" ht="21" customHeight="1">
      <c r="A1151" s="229"/>
      <c r="B1151" s="230"/>
      <c r="C1151" s="219"/>
      <c r="D1151" s="213"/>
      <c r="E1151" s="228"/>
      <c r="F1151" s="211"/>
      <c r="G1151" s="211"/>
      <c r="H1151" s="211"/>
      <c r="I1151" s="176"/>
      <c r="J1151" s="188"/>
      <c r="P1151" s="188"/>
      <c r="Q1151" s="188"/>
      <c r="R1151" s="188"/>
      <c r="S1151" s="188"/>
    </row>
    <row r="1152" spans="1:19" s="4" customFormat="1" ht="21" customHeight="1">
      <c r="A1152" s="229"/>
      <c r="B1152" s="230"/>
      <c r="C1152" s="219"/>
      <c r="D1152" s="219"/>
      <c r="E1152" s="228"/>
      <c r="F1152" s="211"/>
      <c r="G1152" s="211"/>
      <c r="H1152" s="211"/>
      <c r="I1152" s="176"/>
      <c r="J1152" s="188"/>
      <c r="P1152" s="188"/>
      <c r="Q1152" s="188"/>
      <c r="R1152" s="188"/>
      <c r="S1152" s="188"/>
    </row>
    <row r="1153" spans="1:19" s="4" customFormat="1" ht="21" customHeight="1">
      <c r="A1153" s="229"/>
      <c r="B1153" s="188"/>
      <c r="C1153" s="230"/>
      <c r="D1153" s="213"/>
      <c r="E1153" s="228"/>
      <c r="F1153" s="211"/>
      <c r="G1153" s="211"/>
      <c r="H1153" s="211"/>
      <c r="I1153" s="176"/>
      <c r="J1153" s="188"/>
      <c r="P1153" s="188"/>
      <c r="Q1153" s="188"/>
      <c r="R1153" s="188"/>
      <c r="S1153" s="188"/>
    </row>
    <row r="1154" spans="1:19" s="4" customFormat="1" ht="21" customHeight="1">
      <c r="A1154" s="229"/>
      <c r="B1154" s="230"/>
      <c r="C1154" s="219"/>
      <c r="D1154" s="213"/>
      <c r="E1154" s="228"/>
      <c r="F1154" s="211"/>
      <c r="G1154" s="211"/>
      <c r="H1154" s="211"/>
      <c r="I1154" s="176"/>
      <c r="J1154" s="188"/>
      <c r="P1154" s="188"/>
      <c r="Q1154" s="188"/>
      <c r="R1154" s="188"/>
      <c r="S1154" s="188"/>
    </row>
    <row r="1155" spans="1:19" s="4" customFormat="1" ht="21" customHeight="1">
      <c r="A1155" s="229"/>
      <c r="B1155" s="217"/>
      <c r="C1155" s="217"/>
      <c r="D1155" s="218"/>
      <c r="E1155" s="228"/>
      <c r="G1155" s="211"/>
      <c r="H1155" s="211"/>
      <c r="I1155" s="176"/>
      <c r="J1155" s="188"/>
      <c r="P1155" s="188"/>
      <c r="Q1155" s="188"/>
      <c r="R1155" s="188"/>
      <c r="S1155" s="188"/>
    </row>
    <row r="1156" spans="1:19" s="4" customFormat="1" ht="21" customHeight="1">
      <c r="A1156" s="229"/>
      <c r="B1156" s="230"/>
      <c r="C1156" s="213"/>
      <c r="D1156" s="213"/>
      <c r="E1156" s="228"/>
      <c r="G1156" s="211"/>
      <c r="H1156" s="211"/>
      <c r="I1156" s="176"/>
      <c r="J1156" s="188"/>
      <c r="P1156" s="188"/>
      <c r="Q1156" s="188"/>
      <c r="R1156" s="188"/>
      <c r="S1156" s="188"/>
    </row>
    <row r="1157" spans="1:19" s="4" customFormat="1" ht="21" customHeight="1">
      <c r="A1157" s="229"/>
      <c r="B1157" s="230"/>
      <c r="C1157" s="213"/>
      <c r="D1157" s="213"/>
      <c r="E1157" s="228"/>
      <c r="F1157" s="211"/>
      <c r="G1157" s="211"/>
      <c r="H1157" s="211"/>
      <c r="I1157" s="176"/>
      <c r="J1157" s="188"/>
      <c r="P1157" s="188"/>
      <c r="Q1157" s="188"/>
      <c r="R1157" s="188"/>
      <c r="S1157" s="188"/>
    </row>
    <row r="1158" spans="1:19" s="4" customFormat="1" ht="21" customHeight="1">
      <c r="A1158" s="229"/>
      <c r="B1158" s="230"/>
      <c r="C1158" s="213"/>
      <c r="D1158" s="213"/>
      <c r="E1158" s="228"/>
      <c r="F1158" s="211"/>
      <c r="G1158" s="211"/>
      <c r="H1158" s="211"/>
      <c r="I1158" s="176"/>
      <c r="J1158" s="188"/>
      <c r="P1158" s="188"/>
      <c r="Q1158" s="188"/>
      <c r="R1158" s="188"/>
      <c r="S1158" s="188"/>
    </row>
    <row r="1159" spans="1:19" s="4" customFormat="1" ht="21" customHeight="1">
      <c r="A1159" s="229"/>
      <c r="B1159" s="230"/>
      <c r="C1159" s="213"/>
      <c r="D1159" s="213"/>
      <c r="E1159" s="228"/>
      <c r="F1159" s="211"/>
      <c r="G1159" s="211"/>
      <c r="H1159" s="211"/>
      <c r="I1159" s="176"/>
      <c r="J1159" s="188"/>
      <c r="P1159" s="188"/>
      <c r="Q1159" s="188"/>
      <c r="R1159" s="188"/>
      <c r="S1159" s="188"/>
    </row>
    <row r="1160" spans="1:19" s="4" customFormat="1" ht="21" customHeight="1">
      <c r="A1160" s="229"/>
      <c r="B1160" s="217"/>
      <c r="C1160" s="217"/>
      <c r="D1160" s="218"/>
      <c r="E1160" s="186"/>
      <c r="H1160" s="211"/>
      <c r="I1160" s="176"/>
      <c r="J1160" s="188"/>
      <c r="P1160" s="188"/>
      <c r="Q1160" s="188"/>
      <c r="R1160" s="188"/>
      <c r="S1160" s="188"/>
    </row>
    <row r="1161" spans="1:19" s="4" customFormat="1" ht="21" customHeight="1">
      <c r="A1161" s="229"/>
      <c r="B1161" s="230"/>
      <c r="C1161" s="213"/>
      <c r="D1161" s="219"/>
      <c r="E1161" s="228"/>
      <c r="F1161" s="211"/>
      <c r="H1161" s="211"/>
      <c r="I1161" s="176"/>
      <c r="J1161" s="188"/>
      <c r="P1161" s="188"/>
      <c r="Q1161" s="188"/>
      <c r="R1161" s="188"/>
      <c r="S1161" s="188"/>
    </row>
    <row r="1162" spans="1:19" s="4" customFormat="1" ht="21" customHeight="1">
      <c r="A1162" s="229"/>
      <c r="B1162" s="230"/>
      <c r="C1162" s="213"/>
      <c r="D1162" s="219"/>
      <c r="E1162" s="228"/>
      <c r="F1162" s="211"/>
      <c r="G1162" s="211"/>
      <c r="H1162" s="211"/>
      <c r="I1162" s="176"/>
      <c r="J1162" s="188"/>
      <c r="P1162" s="188"/>
      <c r="Q1162" s="188"/>
      <c r="R1162" s="188"/>
      <c r="S1162" s="188"/>
    </row>
    <row r="1163" spans="1:19" s="4" customFormat="1" ht="21" customHeight="1">
      <c r="A1163" s="229"/>
      <c r="B1163" s="230"/>
      <c r="C1163" s="213"/>
      <c r="D1163" s="219"/>
      <c r="E1163" s="228"/>
      <c r="F1163" s="211"/>
      <c r="G1163" s="211"/>
      <c r="H1163" s="211"/>
      <c r="I1163" s="176"/>
      <c r="J1163" s="188"/>
      <c r="P1163" s="188"/>
      <c r="Q1163" s="188"/>
      <c r="R1163" s="188"/>
      <c r="S1163" s="188"/>
    </row>
    <row r="1164" spans="1:19" s="4" customFormat="1" ht="21" customHeight="1">
      <c r="A1164" s="229"/>
      <c r="B1164" s="230"/>
      <c r="C1164" s="213"/>
      <c r="D1164" s="219"/>
      <c r="E1164" s="228"/>
      <c r="F1164" s="211"/>
      <c r="G1164" s="211"/>
      <c r="H1164" s="211"/>
      <c r="I1164" s="176"/>
      <c r="J1164" s="188"/>
      <c r="P1164" s="188"/>
      <c r="Q1164" s="188"/>
      <c r="R1164" s="188"/>
      <c r="S1164" s="188"/>
    </row>
    <row r="1165" spans="1:19" s="4" customFormat="1" ht="21" customHeight="1">
      <c r="A1165" s="229"/>
      <c r="B1165" s="217"/>
      <c r="C1165" s="188"/>
      <c r="D1165" s="207"/>
      <c r="E1165" s="228"/>
      <c r="F1165" s="211"/>
      <c r="G1165" s="211"/>
      <c r="H1165" s="211"/>
      <c r="I1165" s="176"/>
      <c r="J1165" s="188"/>
      <c r="P1165" s="188"/>
      <c r="Q1165" s="188"/>
      <c r="R1165" s="188"/>
      <c r="S1165" s="188"/>
    </row>
    <row r="1166" spans="1:19" s="4" customFormat="1" ht="21" customHeight="1">
      <c r="A1166" s="229"/>
      <c r="B1166" s="230"/>
      <c r="C1166" s="213"/>
      <c r="D1166" s="219"/>
      <c r="E1166" s="228"/>
      <c r="F1166" s="211"/>
      <c r="G1166" s="211"/>
      <c r="H1166" s="211"/>
      <c r="I1166" s="176"/>
      <c r="J1166" s="188"/>
      <c r="P1166" s="188"/>
      <c r="Q1166" s="188"/>
      <c r="R1166" s="188"/>
      <c r="S1166" s="188"/>
    </row>
    <row r="1167" spans="1:19" s="4" customFormat="1" ht="21" customHeight="1">
      <c r="A1167" s="229"/>
      <c r="B1167" s="230"/>
      <c r="C1167" s="213"/>
      <c r="D1167" s="219"/>
      <c r="E1167" s="228"/>
      <c r="F1167" s="211"/>
      <c r="G1167" s="211"/>
      <c r="H1167" s="211"/>
      <c r="I1167" s="176"/>
      <c r="J1167" s="188"/>
      <c r="P1167" s="188"/>
      <c r="Q1167" s="188"/>
      <c r="R1167" s="188"/>
      <c r="S1167" s="188"/>
    </row>
    <row r="1168" spans="1:19" s="4" customFormat="1" ht="21" customHeight="1">
      <c r="A1168" s="229"/>
      <c r="B1168" s="230"/>
      <c r="C1168" s="213"/>
      <c r="D1168" s="219"/>
      <c r="E1168" s="228"/>
      <c r="F1168" s="211"/>
      <c r="G1168" s="211"/>
      <c r="H1168" s="211"/>
      <c r="I1168" s="176"/>
      <c r="J1168" s="188"/>
      <c r="P1168" s="188"/>
      <c r="Q1168" s="188"/>
      <c r="R1168" s="188"/>
      <c r="S1168" s="188"/>
    </row>
    <row r="1169" spans="1:19" s="4" customFormat="1" ht="21" customHeight="1">
      <c r="A1169" s="229"/>
      <c r="B1169" s="230"/>
      <c r="C1169" s="213"/>
      <c r="D1169" s="219"/>
      <c r="E1169" s="228"/>
      <c r="F1169" s="211"/>
      <c r="G1169" s="211"/>
      <c r="H1169" s="211"/>
      <c r="I1169" s="176"/>
      <c r="J1169" s="188"/>
      <c r="P1169" s="188"/>
      <c r="Q1169" s="188"/>
      <c r="R1169" s="188"/>
      <c r="S1169" s="188"/>
    </row>
    <row r="1170" spans="1:19" s="4" customFormat="1" ht="21" customHeight="1">
      <c r="A1170" s="229"/>
      <c r="B1170" s="230"/>
      <c r="C1170" s="213"/>
      <c r="D1170" s="219"/>
      <c r="E1170" s="228"/>
      <c r="F1170" s="211"/>
      <c r="G1170" s="211"/>
      <c r="H1170" s="211"/>
      <c r="I1170" s="176"/>
      <c r="J1170" s="188"/>
      <c r="P1170" s="188"/>
      <c r="Q1170" s="188"/>
      <c r="R1170" s="188"/>
      <c r="S1170" s="188"/>
    </row>
    <row r="1171" spans="1:19" s="4" customFormat="1" ht="21" customHeight="1">
      <c r="A1171" s="176"/>
      <c r="B1171" s="219"/>
      <c r="C1171" s="213"/>
      <c r="D1171" s="213"/>
      <c r="E1171" s="259"/>
      <c r="F1171" s="211"/>
      <c r="G1171" s="211"/>
      <c r="H1171" s="211"/>
      <c r="I1171" s="176"/>
      <c r="J1171" s="188"/>
      <c r="P1171" s="188"/>
      <c r="Q1171" s="188"/>
      <c r="R1171" s="188"/>
      <c r="S1171" s="188"/>
    </row>
    <row r="1172" spans="1:19" s="4" customFormat="1" ht="21" customHeight="1">
      <c r="A1172" s="176"/>
      <c r="B1172" s="213"/>
      <c r="C1172" s="213"/>
      <c r="D1172" s="213"/>
      <c r="E1172" s="259"/>
      <c r="F1172" s="211"/>
      <c r="G1172" s="211"/>
      <c r="H1172" s="211"/>
      <c r="I1172" s="176"/>
      <c r="J1172" s="188"/>
      <c r="P1172" s="188"/>
      <c r="Q1172" s="188"/>
      <c r="R1172" s="188"/>
      <c r="S1172" s="188"/>
    </row>
    <row r="1173" spans="1:19" s="4" customFormat="1" ht="21" customHeight="1">
      <c r="A1173" s="176"/>
      <c r="B1173" s="230"/>
      <c r="C1173" s="213"/>
      <c r="D1173" s="219"/>
      <c r="E1173" s="228"/>
      <c r="F1173" s="211"/>
      <c r="G1173" s="211"/>
      <c r="H1173" s="211"/>
      <c r="I1173" s="176"/>
      <c r="J1173" s="188"/>
      <c r="P1173" s="188"/>
      <c r="Q1173" s="188"/>
      <c r="R1173" s="188"/>
      <c r="S1173" s="188"/>
    </row>
    <row r="1174" spans="1:19" s="4" customFormat="1" ht="21" customHeight="1">
      <c r="A1174" s="176"/>
      <c r="B1174" s="213"/>
      <c r="C1174" s="213"/>
      <c r="D1174" s="213"/>
      <c r="E1174" s="228"/>
      <c r="F1174" s="211"/>
      <c r="G1174" s="211"/>
      <c r="H1174" s="211"/>
      <c r="I1174" s="176"/>
      <c r="J1174" s="188"/>
      <c r="P1174" s="188"/>
      <c r="Q1174" s="188"/>
      <c r="R1174" s="188"/>
      <c r="S1174" s="188"/>
    </row>
    <row r="1175" spans="1:19" s="4" customFormat="1" ht="21" customHeight="1">
      <c r="A1175" s="176"/>
      <c r="B1175" s="263"/>
      <c r="C1175" s="213"/>
      <c r="D1175" s="213"/>
      <c r="E1175" s="228"/>
      <c r="F1175" s="211"/>
      <c r="G1175" s="211"/>
      <c r="H1175" s="211"/>
      <c r="I1175" s="176"/>
      <c r="J1175" s="188"/>
      <c r="P1175" s="188"/>
      <c r="Q1175" s="188"/>
      <c r="R1175" s="188"/>
      <c r="S1175" s="188"/>
    </row>
    <row r="1176" spans="1:19" s="4" customFormat="1" ht="21" customHeight="1">
      <c r="A1176" s="176"/>
      <c r="B1176" s="263"/>
      <c r="C1176" s="219"/>
      <c r="D1176" s="219"/>
      <c r="E1176" s="259"/>
      <c r="F1176" s="211"/>
      <c r="G1176" s="211"/>
      <c r="H1176" s="211"/>
      <c r="I1176" s="176"/>
      <c r="J1176" s="188"/>
      <c r="P1176" s="188"/>
      <c r="Q1176" s="188"/>
      <c r="R1176" s="188"/>
      <c r="S1176" s="188"/>
    </row>
    <row r="1177" spans="1:19" s="4" customFormat="1" ht="21" customHeight="1">
      <c r="A1177" s="176"/>
      <c r="B1177" s="217"/>
      <c r="C1177" s="217"/>
      <c r="D1177" s="218"/>
      <c r="E1177" s="186"/>
      <c r="F1177" s="211"/>
      <c r="G1177" s="211"/>
      <c r="H1177" s="211"/>
      <c r="I1177" s="176"/>
      <c r="J1177" s="188"/>
      <c r="P1177" s="188"/>
      <c r="Q1177" s="188"/>
      <c r="R1177" s="188"/>
      <c r="S1177" s="188"/>
    </row>
    <row r="1178" spans="1:19" s="4" customFormat="1" ht="21" customHeight="1">
      <c r="A1178" s="176"/>
      <c r="B1178" s="217"/>
      <c r="C1178" s="217"/>
      <c r="D1178" s="218"/>
      <c r="E1178" s="186"/>
      <c r="F1178" s="211"/>
      <c r="G1178" s="211"/>
      <c r="H1178" s="211"/>
      <c r="I1178" s="176"/>
      <c r="J1178" s="188"/>
      <c r="P1178" s="188"/>
      <c r="Q1178" s="188"/>
      <c r="R1178" s="188"/>
      <c r="S1178" s="188"/>
    </row>
    <row r="1179" spans="1:19" s="4" customFormat="1" ht="21" customHeight="1">
      <c r="A1179" s="176"/>
      <c r="B1179" s="213"/>
      <c r="C1179" s="213"/>
      <c r="D1179" s="213"/>
      <c r="E1179" s="228"/>
      <c r="F1179" s="211"/>
      <c r="G1179" s="211"/>
      <c r="H1179" s="211"/>
      <c r="I1179" s="176"/>
      <c r="J1179" s="188"/>
      <c r="P1179" s="188"/>
      <c r="Q1179" s="188"/>
      <c r="R1179" s="188"/>
      <c r="S1179" s="188"/>
    </row>
    <row r="1180" spans="1:19" s="4" customFormat="1" ht="21" customHeight="1">
      <c r="A1180" s="176"/>
      <c r="B1180" s="213"/>
      <c r="C1180" s="213"/>
      <c r="D1180" s="213"/>
      <c r="E1180" s="228"/>
      <c r="F1180" s="211"/>
      <c r="G1180" s="211"/>
      <c r="H1180" s="211"/>
      <c r="I1180" s="176"/>
      <c r="J1180" s="188"/>
      <c r="P1180" s="188"/>
      <c r="Q1180" s="188"/>
      <c r="R1180" s="188"/>
      <c r="S1180" s="188"/>
    </row>
    <row r="1181" spans="1:19" s="4" customFormat="1" ht="21" customHeight="1">
      <c r="A1181" s="176"/>
      <c r="B1181" s="230"/>
      <c r="C1181" s="219"/>
      <c r="D1181" s="219"/>
      <c r="E1181" s="259"/>
      <c r="F1181" s="211"/>
      <c r="G1181" s="211"/>
      <c r="H1181" s="211"/>
      <c r="I1181" s="176"/>
      <c r="J1181" s="188"/>
      <c r="P1181" s="188"/>
      <c r="Q1181" s="188"/>
      <c r="R1181" s="188"/>
      <c r="S1181" s="188"/>
    </row>
    <row r="1182" spans="1:19" s="4" customFormat="1" ht="21" customHeight="1">
      <c r="A1182" s="176"/>
      <c r="B1182" s="263"/>
      <c r="C1182" s="219"/>
      <c r="D1182" s="219"/>
      <c r="E1182" s="259"/>
      <c r="F1182" s="211"/>
      <c r="G1182" s="211"/>
      <c r="H1182" s="211"/>
      <c r="I1182" s="176"/>
      <c r="J1182" s="188"/>
      <c r="P1182" s="188"/>
      <c r="Q1182" s="188"/>
      <c r="R1182" s="188"/>
      <c r="S1182" s="188"/>
    </row>
    <row r="1183" spans="1:19" s="4" customFormat="1" ht="21" customHeight="1">
      <c r="A1183" s="176"/>
      <c r="B1183" s="263"/>
      <c r="C1183" s="219"/>
      <c r="D1183" s="219"/>
      <c r="E1183" s="228"/>
      <c r="F1183" s="211"/>
      <c r="G1183" s="211"/>
      <c r="H1183" s="211"/>
      <c r="I1183" s="176"/>
      <c r="J1183" s="188"/>
      <c r="P1183" s="188"/>
      <c r="Q1183" s="188"/>
      <c r="R1183" s="188"/>
      <c r="S1183" s="188"/>
    </row>
    <row r="1184" spans="1:19" s="4" customFormat="1" ht="21" customHeight="1">
      <c r="A1184" s="176"/>
      <c r="B1184" s="213"/>
      <c r="C1184" s="213"/>
      <c r="D1184" s="213"/>
      <c r="E1184" s="259"/>
      <c r="F1184" s="211"/>
      <c r="G1184" s="211"/>
      <c r="H1184" s="211"/>
      <c r="I1184" s="176"/>
      <c r="J1184" s="188"/>
      <c r="P1184" s="188"/>
      <c r="Q1184" s="188"/>
      <c r="R1184" s="188"/>
      <c r="S1184" s="188"/>
    </row>
    <row r="1185" spans="1:19" s="4" customFormat="1" ht="21" customHeight="1">
      <c r="A1185" s="176"/>
      <c r="B1185" s="219"/>
      <c r="C1185" s="219"/>
      <c r="D1185" s="219"/>
      <c r="E1185" s="259"/>
      <c r="F1185" s="211"/>
      <c r="G1185" s="211"/>
      <c r="H1185" s="211"/>
      <c r="I1185" s="176"/>
      <c r="J1185" s="188"/>
      <c r="P1185" s="188"/>
      <c r="Q1185" s="188"/>
      <c r="R1185" s="188"/>
      <c r="S1185" s="188"/>
    </row>
    <row r="1186" spans="1:19" s="4" customFormat="1" ht="21" customHeight="1">
      <c r="A1186" s="176"/>
      <c r="B1186" s="217"/>
      <c r="C1186" s="219"/>
      <c r="D1186" s="213"/>
      <c r="E1186" s="228"/>
      <c r="F1186" s="211"/>
      <c r="G1186" s="211"/>
      <c r="H1186" s="211"/>
      <c r="I1186" s="176"/>
      <c r="J1186" s="188"/>
      <c r="P1186" s="188"/>
      <c r="Q1186" s="188"/>
      <c r="R1186" s="188"/>
      <c r="S1186" s="188"/>
    </row>
    <row r="1187" spans="1:19" s="4" customFormat="1" ht="21" customHeight="1">
      <c r="A1187" s="176"/>
      <c r="B1187" s="230"/>
      <c r="C1187" s="213"/>
      <c r="D1187" s="219"/>
      <c r="E1187" s="228"/>
      <c r="F1187" s="211"/>
      <c r="G1187" s="211"/>
      <c r="H1187" s="211"/>
      <c r="I1187" s="176"/>
      <c r="J1187" s="188"/>
      <c r="P1187" s="188"/>
      <c r="Q1187" s="188"/>
      <c r="R1187" s="188"/>
      <c r="S1187" s="188"/>
    </row>
    <row r="1188" spans="1:19" s="4" customFormat="1" ht="21" customHeight="1">
      <c r="A1188" s="176"/>
      <c r="B1188" s="230"/>
      <c r="C1188" s="213"/>
      <c r="D1188" s="219"/>
      <c r="E1188" s="228"/>
      <c r="F1188" s="211"/>
      <c r="G1188" s="211"/>
      <c r="H1188" s="211"/>
      <c r="I1188" s="176"/>
      <c r="J1188" s="188"/>
      <c r="P1188" s="188"/>
      <c r="Q1188" s="188"/>
      <c r="R1188" s="188"/>
      <c r="S1188" s="188"/>
    </row>
    <row r="1189" spans="1:19" s="4" customFormat="1" ht="21" customHeight="1">
      <c r="A1189" s="176"/>
      <c r="B1189" s="217"/>
      <c r="C1189" s="217"/>
      <c r="D1189" s="218"/>
      <c r="E1189" s="186"/>
      <c r="H1189" s="211"/>
      <c r="I1189" s="176"/>
      <c r="J1189" s="188"/>
      <c r="P1189" s="188"/>
      <c r="Q1189" s="188"/>
      <c r="R1189" s="188"/>
      <c r="S1189" s="188"/>
    </row>
    <row r="1190" spans="1:19" s="4" customFormat="1" ht="21" customHeight="1">
      <c r="A1190" s="176"/>
      <c r="B1190" s="213"/>
      <c r="C1190" s="213"/>
      <c r="D1190" s="213"/>
      <c r="E1190" s="259"/>
      <c r="F1190" s="211"/>
      <c r="G1190" s="211"/>
      <c r="H1190" s="211"/>
      <c r="I1190" s="176"/>
      <c r="J1190" s="188"/>
      <c r="P1190" s="188"/>
      <c r="Q1190" s="188"/>
      <c r="R1190" s="188"/>
      <c r="S1190" s="188"/>
    </row>
    <row r="1191" spans="1:19" s="4" customFormat="1" ht="21" customHeight="1">
      <c r="A1191" s="176"/>
      <c r="B1191" s="263"/>
      <c r="C1191" s="213"/>
      <c r="D1191" s="219"/>
      <c r="E1191" s="228"/>
      <c r="F1191" s="211"/>
      <c r="G1191" s="211"/>
      <c r="H1191" s="211"/>
      <c r="I1191" s="176"/>
      <c r="J1191" s="188"/>
      <c r="P1191" s="188"/>
      <c r="Q1191" s="188"/>
      <c r="R1191" s="188"/>
      <c r="S1191" s="188"/>
    </row>
    <row r="1192" spans="1:19" s="4" customFormat="1" ht="21" customHeight="1">
      <c r="A1192" s="176"/>
      <c r="B1192" s="213"/>
      <c r="C1192" s="213"/>
      <c r="D1192" s="213"/>
      <c r="E1192" s="259"/>
      <c r="F1192" s="211"/>
      <c r="G1192" s="211"/>
      <c r="H1192" s="211"/>
      <c r="I1192" s="176"/>
      <c r="J1192" s="188"/>
      <c r="P1192" s="188"/>
      <c r="Q1192" s="188"/>
      <c r="R1192" s="188"/>
      <c r="S1192" s="188"/>
    </row>
    <row r="1193" spans="1:19" s="4" customFormat="1" ht="21" customHeight="1">
      <c r="A1193" s="176"/>
      <c r="B1193" s="217"/>
      <c r="C1193" s="217"/>
      <c r="D1193" s="218"/>
      <c r="E1193" s="186"/>
      <c r="H1193" s="211"/>
      <c r="I1193" s="176"/>
      <c r="J1193" s="188"/>
      <c r="P1193" s="188"/>
      <c r="Q1193" s="188"/>
      <c r="R1193" s="188"/>
      <c r="S1193" s="188"/>
    </row>
    <row r="1194" spans="1:19" s="4" customFormat="1" ht="21" customHeight="1">
      <c r="A1194" s="186"/>
      <c r="B1194" s="217"/>
      <c r="C1194" s="217"/>
      <c r="D1194" s="218"/>
      <c r="E1194" s="186"/>
      <c r="H1194" s="211"/>
      <c r="I1194" s="176"/>
      <c r="J1194" s="188"/>
      <c r="P1194" s="188"/>
      <c r="Q1194" s="188"/>
      <c r="R1194" s="188"/>
      <c r="S1194" s="188"/>
    </row>
    <row r="1195" spans="1:19" ht="21" customHeight="1">
      <c r="H1195" s="211"/>
    </row>
    <row r="1196" spans="1:19" ht="21" customHeight="1">
      <c r="H1196" s="211"/>
    </row>
    <row r="1197" spans="1:19" ht="21" customHeight="1">
      <c r="H1197" s="211"/>
    </row>
    <row r="1198" spans="1:19" s="4" customFormat="1" ht="21" customHeight="1">
      <c r="A1198" s="188"/>
      <c r="B1198" s="217"/>
      <c r="C1198" s="217"/>
      <c r="D1198" s="218"/>
      <c r="E1198" s="259"/>
      <c r="H1198" s="211"/>
      <c r="I1198" s="176"/>
      <c r="J1198" s="188"/>
      <c r="P1198" s="188"/>
      <c r="Q1198" s="188"/>
      <c r="R1198" s="188"/>
      <c r="S1198" s="188"/>
    </row>
    <row r="1199" spans="1:19" ht="21" customHeight="1">
      <c r="H1199" s="211"/>
    </row>
    <row r="1200" spans="1:19" ht="21" customHeight="1">
      <c r="H1200" s="211"/>
    </row>
    <row r="1201" spans="8:8" ht="21" customHeight="1">
      <c r="H1201" s="211"/>
    </row>
    <row r="1202" spans="8:8" ht="21" customHeight="1">
      <c r="H1202" s="211"/>
    </row>
    <row r="1203" spans="8:8" ht="21" customHeight="1">
      <c r="H1203" s="211"/>
    </row>
    <row r="1217" spans="1:19" s="4" customFormat="1" ht="21" customHeight="1">
      <c r="A1217" s="186"/>
      <c r="B1217" s="217"/>
      <c r="C1217" s="217"/>
      <c r="D1217" s="218"/>
      <c r="E1217" s="186"/>
      <c r="I1217" s="176"/>
      <c r="J1217" s="188"/>
      <c r="P1217" s="188"/>
      <c r="Q1217" s="188"/>
      <c r="R1217" s="188"/>
      <c r="S1217" s="188"/>
    </row>
    <row r="1219" spans="1:19" s="4" customFormat="1" ht="21" customHeight="1">
      <c r="A1219" s="188"/>
      <c r="B1219" s="217"/>
      <c r="C1219" s="217"/>
      <c r="D1219" s="213"/>
      <c r="E1219" s="186"/>
      <c r="I1219" s="176"/>
      <c r="J1219" s="188"/>
      <c r="P1219" s="188"/>
      <c r="Q1219" s="188"/>
      <c r="R1219" s="188"/>
      <c r="S1219" s="188"/>
    </row>
    <row r="1220" spans="1:19" s="4" customFormat="1" ht="21" customHeight="1">
      <c r="A1220" s="188"/>
      <c r="B1220" s="217"/>
      <c r="C1220" s="217"/>
      <c r="D1220" s="213"/>
      <c r="E1220" s="186"/>
      <c r="I1220" s="176"/>
      <c r="J1220" s="188"/>
      <c r="P1220" s="188"/>
      <c r="Q1220" s="188"/>
      <c r="R1220" s="188"/>
      <c r="S1220" s="188"/>
    </row>
    <row r="1221" spans="1:19" s="4" customFormat="1" ht="21" customHeight="1">
      <c r="A1221" s="188"/>
      <c r="B1221" s="217"/>
      <c r="C1221" s="217"/>
      <c r="D1221" s="213"/>
      <c r="E1221" s="186"/>
      <c r="I1221" s="176"/>
      <c r="J1221" s="188"/>
      <c r="P1221" s="188"/>
      <c r="Q1221" s="188"/>
      <c r="R1221" s="188"/>
      <c r="S1221" s="188"/>
    </row>
    <row r="1222" spans="1:19" s="4" customFormat="1" ht="21" customHeight="1">
      <c r="A1222" s="188"/>
      <c r="B1222" s="217"/>
      <c r="C1222" s="217"/>
      <c r="D1222" s="213"/>
      <c r="E1222" s="186"/>
      <c r="I1222" s="176"/>
      <c r="J1222" s="188"/>
      <c r="P1222" s="188"/>
      <c r="Q1222" s="188"/>
      <c r="R1222" s="188"/>
      <c r="S1222" s="188"/>
    </row>
    <row r="1224" spans="1:19" s="4" customFormat="1" ht="21" customHeight="1">
      <c r="A1224" s="188"/>
      <c r="B1224" s="263"/>
      <c r="C1224" s="213"/>
      <c r="D1224" s="213"/>
      <c r="E1224" s="259"/>
      <c r="I1224" s="176"/>
      <c r="J1224" s="188"/>
      <c r="P1224" s="188"/>
      <c r="Q1224" s="188"/>
      <c r="R1224" s="188"/>
      <c r="S1224" s="188"/>
    </row>
    <row r="1240" spans="1:19" s="4" customFormat="1" ht="21" customHeight="1">
      <c r="A1240" s="176"/>
      <c r="B1240" s="213"/>
      <c r="C1240" s="213"/>
      <c r="D1240" s="213"/>
      <c r="E1240" s="259"/>
      <c r="F1240" s="211"/>
      <c r="G1240" s="211"/>
      <c r="H1240" s="211"/>
      <c r="I1240" s="176"/>
      <c r="J1240" s="188"/>
      <c r="P1240" s="188"/>
      <c r="Q1240" s="188"/>
      <c r="R1240" s="188"/>
      <c r="S1240" s="188"/>
    </row>
    <row r="1241" spans="1:19" s="4" customFormat="1" ht="21" customHeight="1">
      <c r="A1241" s="176"/>
      <c r="B1241" s="213"/>
      <c r="C1241" s="213"/>
      <c r="D1241" s="213"/>
      <c r="E1241" s="259"/>
      <c r="F1241" s="211"/>
      <c r="G1241" s="211"/>
      <c r="H1241" s="211"/>
      <c r="I1241" s="176"/>
      <c r="J1241" s="188"/>
      <c r="P1241" s="188"/>
      <c r="Q1241" s="188"/>
      <c r="R1241" s="188"/>
      <c r="S1241" s="188"/>
    </row>
    <row r="1242" spans="1:19" s="4" customFormat="1" ht="21" customHeight="1">
      <c r="A1242" s="176"/>
      <c r="B1242" s="213"/>
      <c r="C1242" s="219"/>
      <c r="D1242" s="213"/>
      <c r="E1242" s="259"/>
      <c r="F1242" s="211"/>
      <c r="G1242" s="211"/>
      <c r="H1242" s="211"/>
      <c r="I1242" s="176"/>
      <c r="J1242" s="188"/>
      <c r="P1242" s="188"/>
      <c r="Q1242" s="188"/>
      <c r="R1242" s="188"/>
      <c r="S1242" s="188"/>
    </row>
    <row r="1243" spans="1:19" s="4" customFormat="1" ht="21" customHeight="1">
      <c r="A1243" s="176"/>
      <c r="B1243" s="213"/>
      <c r="C1243" s="219"/>
      <c r="D1243" s="213"/>
      <c r="E1243" s="259"/>
      <c r="F1243" s="211"/>
      <c r="G1243" s="211"/>
      <c r="H1243" s="211"/>
      <c r="I1243" s="176"/>
      <c r="J1243" s="188"/>
      <c r="P1243" s="188"/>
      <c r="Q1243" s="188"/>
      <c r="R1243" s="188"/>
      <c r="S1243" s="188"/>
    </row>
    <row r="1244" spans="1:19" s="4" customFormat="1" ht="21" customHeight="1">
      <c r="A1244" s="176"/>
      <c r="B1244" s="213"/>
      <c r="C1244" s="219"/>
      <c r="D1244" s="213"/>
      <c r="E1244" s="259"/>
      <c r="F1244" s="211"/>
      <c r="G1244" s="211"/>
      <c r="H1244" s="211"/>
      <c r="I1244" s="176"/>
      <c r="J1244" s="188"/>
      <c r="P1244" s="188"/>
      <c r="Q1244" s="188"/>
      <c r="R1244" s="188"/>
      <c r="S1244" s="188"/>
    </row>
    <row r="1245" spans="1:19" s="4" customFormat="1" ht="21" customHeight="1">
      <c r="A1245" s="176"/>
      <c r="B1245" s="219"/>
      <c r="C1245" s="219"/>
      <c r="D1245" s="213"/>
      <c r="E1245" s="259"/>
      <c r="F1245" s="211"/>
      <c r="G1245" s="211"/>
      <c r="H1245" s="211"/>
      <c r="I1245" s="176"/>
      <c r="J1245" s="188"/>
      <c r="P1245" s="188"/>
      <c r="Q1245" s="188"/>
      <c r="R1245" s="188"/>
      <c r="S1245" s="188"/>
    </row>
    <row r="1246" spans="1:19" s="4" customFormat="1" ht="21" customHeight="1">
      <c r="A1246" s="176"/>
      <c r="B1246" s="217"/>
      <c r="C1246" s="217"/>
      <c r="D1246" s="218"/>
      <c r="E1246" s="228"/>
      <c r="F1246" s="211"/>
      <c r="G1246" s="211"/>
      <c r="H1246" s="211"/>
      <c r="I1246" s="176"/>
      <c r="J1246" s="188"/>
      <c r="P1246" s="188"/>
      <c r="Q1246" s="188"/>
      <c r="R1246" s="188"/>
      <c r="S1246" s="188"/>
    </row>
    <row r="1247" spans="1:19" s="4" customFormat="1" ht="21" customHeight="1">
      <c r="A1247" s="176"/>
      <c r="B1247" s="217"/>
      <c r="C1247" s="217"/>
      <c r="D1247" s="218"/>
      <c r="E1247" s="186"/>
      <c r="G1247" s="211"/>
      <c r="H1247" s="211"/>
      <c r="I1247" s="176"/>
      <c r="J1247" s="188"/>
      <c r="P1247" s="188"/>
      <c r="Q1247" s="188"/>
      <c r="R1247" s="188"/>
      <c r="S1247" s="188"/>
    </row>
    <row r="1248" spans="1:19" s="4" customFormat="1" ht="21" customHeight="1">
      <c r="A1248" s="176"/>
      <c r="B1248" s="213"/>
      <c r="C1248" s="213"/>
      <c r="D1248" s="213"/>
      <c r="E1248" s="259"/>
      <c r="F1248" s="211"/>
      <c r="G1248" s="211"/>
      <c r="H1248" s="211"/>
      <c r="I1248" s="176"/>
      <c r="J1248" s="188"/>
      <c r="P1248" s="188"/>
      <c r="Q1248" s="188"/>
      <c r="R1248" s="188"/>
      <c r="S1248" s="188"/>
    </row>
    <row r="1249" spans="1:19" s="4" customFormat="1" ht="21" customHeight="1">
      <c r="A1249" s="176"/>
      <c r="B1249" s="219"/>
      <c r="C1249" s="219"/>
      <c r="D1249" s="219"/>
      <c r="E1249" s="259"/>
      <c r="F1249" s="211"/>
      <c r="G1249" s="211"/>
      <c r="H1249" s="211"/>
      <c r="I1249" s="176"/>
      <c r="J1249" s="188"/>
      <c r="P1249" s="188"/>
      <c r="Q1249" s="188"/>
      <c r="R1249" s="188"/>
      <c r="S1249" s="188"/>
    </row>
    <row r="1250" spans="1:19" s="4" customFormat="1" ht="21" customHeight="1">
      <c r="A1250" s="176"/>
      <c r="B1250" s="219"/>
      <c r="C1250" s="213"/>
      <c r="D1250" s="219"/>
      <c r="E1250" s="259"/>
      <c r="F1250" s="211"/>
      <c r="G1250" s="211"/>
      <c r="H1250" s="211"/>
      <c r="I1250" s="176"/>
      <c r="J1250" s="188"/>
      <c r="P1250" s="188"/>
      <c r="Q1250" s="188"/>
      <c r="R1250" s="188"/>
      <c r="S1250" s="188"/>
    </row>
    <row r="1251" spans="1:19" s="4" customFormat="1" ht="21" customHeight="1">
      <c r="A1251" s="176"/>
      <c r="B1251" s="219"/>
      <c r="C1251" s="219"/>
      <c r="D1251" s="219"/>
      <c r="E1251" s="259"/>
      <c r="F1251" s="211"/>
      <c r="G1251" s="211"/>
      <c r="H1251" s="211"/>
      <c r="I1251" s="176"/>
      <c r="J1251" s="188"/>
      <c r="P1251" s="188"/>
      <c r="Q1251" s="188"/>
      <c r="R1251" s="188"/>
      <c r="S1251" s="188"/>
    </row>
    <row r="1252" spans="1:19" s="4" customFormat="1" ht="21" customHeight="1">
      <c r="A1252" s="176"/>
      <c r="B1252" s="219"/>
      <c r="C1252" s="219"/>
      <c r="D1252" s="213"/>
      <c r="E1252" s="259"/>
      <c r="F1252" s="211"/>
      <c r="G1252" s="211"/>
      <c r="H1252" s="211"/>
      <c r="I1252" s="176"/>
      <c r="J1252" s="188"/>
      <c r="P1252" s="188"/>
      <c r="Q1252" s="188"/>
      <c r="R1252" s="188"/>
      <c r="S1252" s="188"/>
    </row>
    <row r="1253" spans="1:19" s="4" customFormat="1" ht="21" customHeight="1">
      <c r="A1253" s="176"/>
      <c r="B1253" s="213"/>
      <c r="C1253" s="219"/>
      <c r="D1253" s="213"/>
      <c r="E1253" s="259"/>
      <c r="F1253" s="211"/>
      <c r="G1253" s="211"/>
      <c r="H1253" s="211"/>
      <c r="I1253" s="176"/>
      <c r="J1253" s="188"/>
      <c r="P1253" s="188"/>
      <c r="Q1253" s="188"/>
      <c r="R1253" s="188"/>
      <c r="S1253" s="188"/>
    </row>
    <row r="1254" spans="1:19" s="4" customFormat="1" ht="21" customHeight="1">
      <c r="A1254" s="176"/>
      <c r="B1254" s="213"/>
      <c r="C1254" s="219"/>
      <c r="D1254" s="213"/>
      <c r="E1254" s="259"/>
      <c r="F1254" s="211"/>
      <c r="G1254" s="211"/>
      <c r="H1254" s="211"/>
      <c r="I1254" s="176"/>
      <c r="J1254" s="188"/>
      <c r="P1254" s="188"/>
      <c r="Q1254" s="188"/>
      <c r="R1254" s="188"/>
      <c r="S1254" s="188"/>
    </row>
    <row r="1255" spans="1:19" s="4" customFormat="1" ht="21" customHeight="1">
      <c r="A1255" s="176"/>
      <c r="B1255" s="213"/>
      <c r="C1255" s="213"/>
      <c r="D1255" s="219"/>
      <c r="E1255" s="259"/>
      <c r="F1255" s="211"/>
      <c r="G1255" s="211"/>
      <c r="H1255" s="211"/>
      <c r="I1255" s="176"/>
      <c r="J1255" s="188"/>
      <c r="P1255" s="188"/>
      <c r="Q1255" s="188"/>
      <c r="R1255" s="188"/>
      <c r="S1255" s="188"/>
    </row>
    <row r="1256" spans="1:19" s="4" customFormat="1" ht="21" customHeight="1">
      <c r="A1256" s="176"/>
      <c r="B1256" s="213"/>
      <c r="C1256" s="213"/>
      <c r="D1256" s="213"/>
      <c r="E1256" s="259"/>
      <c r="F1256" s="211"/>
      <c r="G1256" s="211"/>
      <c r="H1256" s="211"/>
      <c r="I1256" s="176"/>
      <c r="J1256" s="188"/>
      <c r="P1256" s="188"/>
      <c r="Q1256" s="188"/>
      <c r="R1256" s="188"/>
      <c r="S1256" s="188"/>
    </row>
    <row r="1257" spans="1:19" s="4" customFormat="1" ht="21" customHeight="1">
      <c r="A1257" s="176"/>
      <c r="B1257" s="217"/>
      <c r="C1257" s="217"/>
      <c r="D1257" s="218"/>
      <c r="E1257" s="186"/>
      <c r="H1257" s="211"/>
      <c r="I1257" s="176"/>
      <c r="J1257" s="188"/>
      <c r="P1257" s="188"/>
      <c r="Q1257" s="188"/>
      <c r="R1257" s="188"/>
      <c r="S1257" s="188"/>
    </row>
    <row r="1258" spans="1:19" s="4" customFormat="1" ht="21" customHeight="1">
      <c r="A1258" s="176"/>
      <c r="B1258" s="217"/>
      <c r="C1258" s="217"/>
      <c r="D1258" s="218"/>
      <c r="E1258" s="186"/>
      <c r="H1258" s="211"/>
      <c r="I1258" s="176"/>
      <c r="J1258" s="188"/>
      <c r="P1258" s="188"/>
      <c r="Q1258" s="188"/>
      <c r="R1258" s="188"/>
      <c r="S1258" s="188"/>
    </row>
    <row r="1259" spans="1:19" s="4" customFormat="1" ht="21" customHeight="1">
      <c r="A1259" s="176"/>
      <c r="B1259" s="213"/>
      <c r="C1259" s="213"/>
      <c r="D1259" s="219"/>
      <c r="E1259" s="186"/>
      <c r="H1259" s="211"/>
      <c r="I1259" s="176"/>
      <c r="J1259" s="188"/>
      <c r="P1259" s="188"/>
      <c r="Q1259" s="188"/>
      <c r="R1259" s="188"/>
      <c r="S1259" s="188"/>
    </row>
    <row r="1260" spans="1:19" s="4" customFormat="1" ht="21" customHeight="1">
      <c r="A1260" s="176"/>
      <c r="B1260" s="213"/>
      <c r="C1260" s="213"/>
      <c r="D1260" s="219"/>
      <c r="E1260" s="228"/>
      <c r="F1260" s="211"/>
      <c r="G1260" s="211"/>
      <c r="H1260" s="211"/>
      <c r="I1260" s="176"/>
      <c r="J1260" s="188"/>
      <c r="P1260" s="188"/>
      <c r="Q1260" s="188"/>
      <c r="R1260" s="188"/>
      <c r="S1260" s="188"/>
    </row>
    <row r="1261" spans="1:19" s="4" customFormat="1" ht="21" customHeight="1">
      <c r="A1261" s="176"/>
      <c r="B1261" s="217"/>
      <c r="C1261" s="217"/>
      <c r="D1261" s="218"/>
      <c r="E1261" s="186"/>
      <c r="I1261" s="176"/>
      <c r="J1261" s="188"/>
      <c r="P1261" s="188"/>
      <c r="Q1261" s="188"/>
      <c r="R1261" s="188"/>
      <c r="S1261" s="188"/>
    </row>
    <row r="1262" spans="1:19" s="4" customFormat="1" ht="21" customHeight="1">
      <c r="A1262" s="176"/>
      <c r="B1262" s="213"/>
      <c r="C1262" s="213"/>
      <c r="D1262" s="213"/>
      <c r="E1262" s="259"/>
      <c r="F1262" s="211"/>
      <c r="G1262" s="211"/>
      <c r="H1262" s="211"/>
      <c r="I1262" s="176"/>
      <c r="J1262" s="188"/>
      <c r="P1262" s="188"/>
      <c r="Q1262" s="188"/>
      <c r="R1262" s="188"/>
      <c r="S1262" s="188"/>
    </row>
    <row r="1263" spans="1:19" s="4" customFormat="1" ht="21" customHeight="1">
      <c r="A1263" s="176"/>
      <c r="B1263" s="213"/>
      <c r="C1263" s="213"/>
      <c r="D1263" s="213"/>
      <c r="E1263" s="259"/>
      <c r="F1263" s="211"/>
      <c r="G1263" s="211"/>
      <c r="H1263" s="211"/>
      <c r="I1263" s="176"/>
      <c r="J1263" s="188"/>
      <c r="P1263" s="188"/>
      <c r="Q1263" s="188"/>
      <c r="R1263" s="188"/>
      <c r="S1263" s="188"/>
    </row>
    <row r="1264" spans="1:19" s="4" customFormat="1" ht="21" customHeight="1">
      <c r="A1264" s="176"/>
      <c r="B1264" s="213"/>
      <c r="C1264" s="213"/>
      <c r="D1264" s="213"/>
      <c r="E1264" s="259"/>
      <c r="F1264" s="211"/>
      <c r="G1264" s="211"/>
      <c r="H1264" s="211"/>
      <c r="I1264" s="176"/>
      <c r="J1264" s="188"/>
      <c r="P1264" s="188"/>
      <c r="Q1264" s="188"/>
      <c r="R1264" s="188"/>
      <c r="S1264" s="188"/>
    </row>
    <row r="1265" spans="1:19" s="4" customFormat="1" ht="21" customHeight="1">
      <c r="A1265" s="176"/>
      <c r="B1265" s="219"/>
      <c r="C1265" s="219"/>
      <c r="D1265" s="213"/>
      <c r="E1265" s="259"/>
      <c r="F1265" s="211"/>
      <c r="G1265" s="211"/>
      <c r="H1265" s="211"/>
      <c r="I1265" s="176"/>
      <c r="J1265" s="188"/>
      <c r="P1265" s="188"/>
      <c r="Q1265" s="188"/>
      <c r="R1265" s="188"/>
      <c r="S1265" s="188"/>
    </row>
    <row r="1266" spans="1:19" s="4" customFormat="1" ht="21" customHeight="1">
      <c r="A1266" s="176"/>
      <c r="B1266" s="213"/>
      <c r="C1266" s="213"/>
      <c r="D1266" s="213"/>
      <c r="E1266" s="228"/>
      <c r="F1266" s="211"/>
      <c r="G1266" s="211"/>
      <c r="H1266" s="211"/>
      <c r="I1266" s="176"/>
      <c r="J1266" s="188"/>
      <c r="P1266" s="188"/>
      <c r="Q1266" s="188"/>
      <c r="R1266" s="188"/>
      <c r="S1266" s="188"/>
    </row>
    <row r="1267" spans="1:19" s="4" customFormat="1" ht="21" customHeight="1">
      <c r="A1267" s="176"/>
      <c r="B1267" s="219"/>
      <c r="C1267" s="219"/>
      <c r="D1267" s="213"/>
      <c r="E1267" s="259"/>
      <c r="F1267" s="211"/>
      <c r="G1267" s="211"/>
      <c r="H1267" s="211">
        <f>SUM(INT(F1267*G1267))</f>
        <v>0</v>
      </c>
      <c r="I1267" s="176"/>
      <c r="J1267" s="188"/>
      <c r="P1267" s="188"/>
      <c r="Q1267" s="188"/>
      <c r="R1267" s="188"/>
      <c r="S1267" s="188"/>
    </row>
    <row r="1268" spans="1:19" s="4" customFormat="1" ht="21" customHeight="1">
      <c r="A1268" s="176"/>
      <c r="B1268" s="213"/>
      <c r="C1268" s="213"/>
      <c r="D1268" s="219"/>
      <c r="E1268" s="259"/>
      <c r="F1268" s="211"/>
      <c r="G1268" s="211"/>
      <c r="H1268" s="211">
        <f>SUM(INT(F1268*G1268))</f>
        <v>0</v>
      </c>
      <c r="I1268" s="176"/>
      <c r="J1268" s="188"/>
      <c r="P1268" s="188"/>
      <c r="Q1268" s="188"/>
      <c r="R1268" s="188"/>
      <c r="S1268" s="188"/>
    </row>
    <row r="1269" spans="1:19" s="4" customFormat="1" ht="21" customHeight="1">
      <c r="A1269" s="176"/>
      <c r="B1269" s="213"/>
      <c r="C1269" s="213"/>
      <c r="D1269" s="213"/>
      <c r="E1269" s="228"/>
      <c r="F1269" s="211"/>
      <c r="G1269" s="211"/>
      <c r="H1269" s="211"/>
      <c r="I1269" s="176"/>
      <c r="J1269" s="188"/>
      <c r="P1269" s="188"/>
      <c r="Q1269" s="188"/>
      <c r="R1269" s="188"/>
      <c r="S1269" s="188"/>
    </row>
    <row r="1270" spans="1:19" s="4" customFormat="1" ht="21" customHeight="1">
      <c r="A1270" s="176"/>
      <c r="B1270" s="213"/>
      <c r="C1270" s="213"/>
      <c r="D1270" s="213"/>
      <c r="E1270" s="259"/>
      <c r="F1270" s="211"/>
      <c r="G1270" s="211"/>
      <c r="H1270" s="211"/>
      <c r="I1270" s="176"/>
      <c r="J1270" s="188"/>
      <c r="P1270" s="188"/>
      <c r="Q1270" s="188"/>
      <c r="R1270" s="188"/>
      <c r="S1270" s="188"/>
    </row>
    <row r="1271" spans="1:19" s="4" customFormat="1" ht="21" customHeight="1">
      <c r="A1271" s="176"/>
      <c r="B1271" s="213"/>
      <c r="C1271" s="213"/>
      <c r="D1271" s="213"/>
      <c r="E1271" s="259"/>
      <c r="F1271" s="211"/>
      <c r="G1271" s="211"/>
      <c r="H1271" s="211"/>
      <c r="I1271" s="176"/>
      <c r="J1271" s="188"/>
      <c r="P1271" s="188"/>
      <c r="Q1271" s="188"/>
      <c r="R1271" s="188"/>
      <c r="S1271" s="188"/>
    </row>
    <row r="1272" spans="1:19" s="4" customFormat="1" ht="21" customHeight="1">
      <c r="A1272" s="176"/>
      <c r="B1272" s="213"/>
      <c r="C1272" s="213"/>
      <c r="D1272" s="213"/>
      <c r="E1272" s="259"/>
      <c r="F1272" s="211"/>
      <c r="G1272" s="211"/>
      <c r="H1272" s="211"/>
      <c r="I1272" s="176"/>
      <c r="J1272" s="188"/>
      <c r="P1272" s="188"/>
      <c r="Q1272" s="188"/>
      <c r="R1272" s="188"/>
      <c r="S1272" s="188"/>
    </row>
    <row r="1273" spans="1:19" s="4" customFormat="1" ht="21" customHeight="1">
      <c r="A1273" s="176"/>
      <c r="B1273" s="219"/>
      <c r="C1273" s="213"/>
      <c r="D1273" s="213"/>
      <c r="E1273" s="259"/>
      <c r="F1273" s="211"/>
      <c r="G1273" s="211"/>
      <c r="H1273" s="211">
        <f>SUM(H1265:H1268)</f>
        <v>0</v>
      </c>
      <c r="I1273" s="176"/>
      <c r="J1273" s="188"/>
      <c r="P1273" s="188"/>
      <c r="Q1273" s="188"/>
      <c r="R1273" s="188"/>
      <c r="S1273" s="188"/>
    </row>
    <row r="1274" spans="1:19" s="4" customFormat="1" ht="21" customHeight="1">
      <c r="A1274" s="176"/>
      <c r="B1274" s="213"/>
      <c r="C1274" s="213"/>
      <c r="D1274" s="213"/>
      <c r="E1274" s="259"/>
      <c r="F1274" s="211"/>
      <c r="G1274" s="211"/>
      <c r="H1274" s="211"/>
      <c r="I1274" s="176"/>
      <c r="J1274" s="188"/>
      <c r="P1274" s="188"/>
      <c r="Q1274" s="188"/>
      <c r="R1274" s="188"/>
      <c r="S1274" s="188"/>
    </row>
    <row r="1275" spans="1:19" s="4" customFormat="1" ht="21" customHeight="1">
      <c r="A1275" s="176"/>
      <c r="B1275" s="213"/>
      <c r="C1275" s="213"/>
      <c r="D1275" s="213"/>
      <c r="E1275" s="259"/>
      <c r="F1275" s="211"/>
      <c r="G1275" s="211"/>
      <c r="H1275" s="211"/>
      <c r="I1275" s="176"/>
      <c r="J1275" s="188"/>
      <c r="P1275" s="188"/>
      <c r="Q1275" s="188"/>
      <c r="R1275" s="188"/>
      <c r="S1275" s="188"/>
    </row>
    <row r="1276" spans="1:19" s="4" customFormat="1" ht="21" customHeight="1">
      <c r="A1276" s="176"/>
      <c r="B1276" s="213"/>
      <c r="C1276" s="213"/>
      <c r="D1276" s="219"/>
      <c r="E1276" s="259"/>
      <c r="F1276" s="211"/>
      <c r="G1276" s="211"/>
      <c r="H1276" s="211"/>
      <c r="I1276" s="176"/>
      <c r="J1276" s="188"/>
      <c r="P1276" s="188"/>
      <c r="Q1276" s="188"/>
      <c r="R1276" s="188"/>
      <c r="S1276" s="188"/>
    </row>
    <row r="1277" spans="1:19" s="4" customFormat="1" ht="21" customHeight="1">
      <c r="A1277" s="176"/>
      <c r="B1277" s="213"/>
      <c r="C1277" s="213"/>
      <c r="D1277" s="213"/>
      <c r="E1277" s="228"/>
      <c r="F1277" s="211"/>
      <c r="G1277" s="211"/>
      <c r="H1277" s="211"/>
      <c r="I1277" s="176"/>
      <c r="J1277" s="188"/>
      <c r="P1277" s="188"/>
      <c r="Q1277" s="188"/>
      <c r="R1277" s="188"/>
      <c r="S1277" s="188"/>
    </row>
    <row r="1278" spans="1:19" s="4" customFormat="1" ht="21" customHeight="1">
      <c r="A1278" s="176"/>
      <c r="B1278" s="213"/>
      <c r="C1278" s="213"/>
      <c r="D1278" s="213"/>
      <c r="E1278" s="259"/>
      <c r="F1278" s="211"/>
      <c r="G1278" s="211"/>
      <c r="H1278" s="211"/>
      <c r="I1278" s="176"/>
      <c r="J1278" s="188"/>
      <c r="P1278" s="188"/>
      <c r="Q1278" s="188"/>
      <c r="R1278" s="188"/>
      <c r="S1278" s="188"/>
    </row>
    <row r="1279" spans="1:19" s="4" customFormat="1" ht="21" customHeight="1">
      <c r="A1279" s="176"/>
      <c r="B1279" s="213"/>
      <c r="C1279" s="213"/>
      <c r="D1279" s="213"/>
      <c r="E1279" s="259"/>
      <c r="F1279" s="211"/>
      <c r="G1279" s="211"/>
      <c r="H1279" s="211"/>
      <c r="I1279" s="176"/>
      <c r="J1279" s="188"/>
      <c r="P1279" s="188"/>
      <c r="Q1279" s="188"/>
      <c r="R1279" s="188"/>
      <c r="S1279" s="188"/>
    </row>
    <row r="1280" spans="1:19" s="4" customFormat="1" ht="21" customHeight="1">
      <c r="A1280" s="176"/>
      <c r="B1280" s="213"/>
      <c r="C1280" s="213"/>
      <c r="D1280" s="213"/>
      <c r="E1280" s="259"/>
      <c r="F1280" s="211"/>
      <c r="G1280" s="211"/>
      <c r="H1280" s="211"/>
      <c r="I1280" s="176"/>
      <c r="J1280" s="188"/>
      <c r="P1280" s="188"/>
      <c r="Q1280" s="188"/>
      <c r="R1280" s="188"/>
      <c r="S1280" s="188"/>
    </row>
    <row r="1281" spans="1:19" s="4" customFormat="1" ht="21" customHeight="1">
      <c r="A1281" s="176"/>
      <c r="B1281" s="213"/>
      <c r="C1281" s="213"/>
      <c r="D1281" s="213"/>
      <c r="E1281" s="259"/>
      <c r="F1281" s="211"/>
      <c r="G1281" s="211"/>
      <c r="H1281" s="211"/>
      <c r="I1281" s="176"/>
      <c r="J1281" s="188"/>
      <c r="P1281" s="188"/>
      <c r="Q1281" s="188"/>
      <c r="R1281" s="188"/>
      <c r="S1281" s="188"/>
    </row>
    <row r="1282" spans="1:19" s="4" customFormat="1" ht="21" customHeight="1">
      <c r="A1282" s="176"/>
      <c r="B1282" s="213"/>
      <c r="C1282" s="213"/>
      <c r="D1282" s="213"/>
      <c r="E1282" s="259"/>
      <c r="F1282" s="211"/>
      <c r="G1282" s="211"/>
      <c r="H1282" s="211"/>
      <c r="I1282" s="176"/>
      <c r="J1282" s="188"/>
      <c r="P1282" s="188"/>
      <c r="Q1282" s="188"/>
      <c r="R1282" s="188"/>
      <c r="S1282" s="188"/>
    </row>
    <row r="1283" spans="1:19" s="4" customFormat="1" ht="21" customHeight="1">
      <c r="A1283" s="176"/>
      <c r="B1283" s="213"/>
      <c r="C1283" s="213"/>
      <c r="D1283" s="213"/>
      <c r="E1283" s="259"/>
      <c r="F1283" s="211"/>
      <c r="G1283" s="211"/>
      <c r="H1283" s="211"/>
      <c r="I1283" s="176"/>
      <c r="J1283" s="188"/>
      <c r="P1283" s="188"/>
      <c r="Q1283" s="188"/>
      <c r="R1283" s="188"/>
      <c r="S1283" s="188"/>
    </row>
    <row r="1284" spans="1:19" s="4" customFormat="1" ht="21" customHeight="1">
      <c r="A1284" s="176"/>
      <c r="B1284" s="213"/>
      <c r="C1284" s="213"/>
      <c r="D1284" s="213"/>
      <c r="E1284" s="259"/>
      <c r="F1284" s="211"/>
      <c r="G1284" s="211"/>
      <c r="H1284" s="211"/>
      <c r="I1284" s="176"/>
      <c r="J1284" s="188"/>
      <c r="P1284" s="188"/>
      <c r="Q1284" s="188"/>
      <c r="R1284" s="188"/>
      <c r="S1284" s="188"/>
    </row>
    <row r="1285" spans="1:19" s="4" customFormat="1" ht="21" customHeight="1">
      <c r="A1285" s="176"/>
      <c r="B1285" s="213"/>
      <c r="C1285" s="213"/>
      <c r="D1285" s="213"/>
      <c r="E1285" s="259"/>
      <c r="F1285" s="211"/>
      <c r="G1285" s="211"/>
      <c r="H1285" s="211"/>
      <c r="I1285" s="176"/>
      <c r="J1285" s="188"/>
      <c r="P1285" s="188"/>
      <c r="Q1285" s="188"/>
      <c r="R1285" s="188"/>
      <c r="S1285" s="188"/>
    </row>
    <row r="1287" spans="1:19" s="4" customFormat="1" ht="21" customHeight="1">
      <c r="A1287" s="188"/>
      <c r="B1287" s="217"/>
      <c r="C1287" s="217"/>
      <c r="D1287" s="218"/>
      <c r="E1287" s="186"/>
      <c r="I1287" s="176"/>
      <c r="J1287" s="188"/>
      <c r="P1287" s="188"/>
      <c r="Q1287" s="188"/>
      <c r="R1287" s="188"/>
      <c r="S1287" s="188"/>
    </row>
    <row r="1288" spans="1:19" s="4" customFormat="1" ht="21" customHeight="1">
      <c r="A1288" s="188"/>
      <c r="B1288" s="217"/>
      <c r="C1288" s="217"/>
      <c r="D1288" s="218"/>
      <c r="E1288" s="186"/>
      <c r="I1288" s="176"/>
      <c r="J1288" s="188"/>
      <c r="P1288" s="188"/>
      <c r="Q1288" s="188"/>
      <c r="R1288" s="188"/>
      <c r="S1288" s="188"/>
    </row>
    <row r="1289" spans="1:19" s="4" customFormat="1" ht="21" customHeight="1">
      <c r="A1289" s="188"/>
      <c r="B1289" s="217"/>
      <c r="C1289" s="217"/>
      <c r="D1289" s="218"/>
      <c r="E1289" s="186"/>
      <c r="I1289" s="176"/>
      <c r="J1289" s="188"/>
      <c r="P1289" s="188"/>
      <c r="Q1289" s="188"/>
      <c r="R1289" s="188"/>
      <c r="S1289" s="188"/>
    </row>
    <row r="1290" spans="1:19" s="4" customFormat="1" ht="21" customHeight="1">
      <c r="A1290" s="188"/>
      <c r="B1290" s="217"/>
      <c r="C1290" s="217"/>
      <c r="D1290" s="218"/>
      <c r="E1290" s="186"/>
      <c r="I1290" s="176"/>
      <c r="J1290" s="188"/>
      <c r="P1290" s="188"/>
      <c r="Q1290" s="188"/>
      <c r="R1290" s="188"/>
      <c r="S1290" s="188"/>
    </row>
    <row r="1291" spans="1:19" s="4" customFormat="1" ht="21" customHeight="1">
      <c r="A1291" s="188"/>
      <c r="B1291" s="217"/>
      <c r="C1291" s="217"/>
      <c r="D1291" s="218"/>
      <c r="E1291" s="186"/>
      <c r="I1291" s="176"/>
      <c r="J1291" s="188"/>
      <c r="P1291" s="188"/>
      <c r="Q1291" s="188"/>
      <c r="R1291" s="188"/>
      <c r="S1291" s="188"/>
    </row>
    <row r="1292" spans="1:19" s="4" customFormat="1" ht="21" customHeight="1">
      <c r="A1292" s="188"/>
      <c r="B1292" s="217"/>
      <c r="C1292" s="217"/>
      <c r="D1292" s="218"/>
      <c r="E1292" s="186"/>
      <c r="I1292" s="176"/>
      <c r="J1292" s="188"/>
      <c r="P1292" s="188"/>
      <c r="Q1292" s="188"/>
      <c r="R1292" s="188"/>
      <c r="S1292" s="188"/>
    </row>
    <row r="1293" spans="1:19" s="4" customFormat="1" ht="21" customHeight="1">
      <c r="A1293" s="188"/>
      <c r="B1293" s="217"/>
      <c r="C1293" s="217"/>
      <c r="D1293" s="218"/>
      <c r="E1293" s="186"/>
      <c r="I1293" s="176"/>
      <c r="J1293" s="188"/>
      <c r="P1293" s="188"/>
      <c r="Q1293" s="188"/>
      <c r="R1293" s="188"/>
      <c r="S1293" s="188"/>
    </row>
    <row r="1294" spans="1:19" s="4" customFormat="1" ht="21" customHeight="1">
      <c r="A1294" s="188"/>
      <c r="B1294" s="217"/>
      <c r="C1294" s="217"/>
      <c r="D1294" s="218"/>
      <c r="E1294" s="186"/>
      <c r="I1294" s="176"/>
      <c r="J1294" s="188"/>
      <c r="P1294" s="188"/>
      <c r="Q1294" s="188"/>
      <c r="R1294" s="188"/>
      <c r="S1294" s="188"/>
    </row>
    <row r="1295" spans="1:19" s="4" customFormat="1" ht="21" customHeight="1">
      <c r="A1295" s="188"/>
      <c r="B1295" s="217"/>
      <c r="C1295" s="217"/>
      <c r="D1295" s="218"/>
      <c r="E1295" s="186"/>
      <c r="I1295" s="176"/>
      <c r="J1295" s="188"/>
      <c r="P1295" s="188"/>
      <c r="Q1295" s="188"/>
      <c r="R1295" s="188"/>
      <c r="S1295" s="188"/>
    </row>
    <row r="1296" spans="1:19" s="4" customFormat="1" ht="21" customHeight="1">
      <c r="A1296" s="188"/>
      <c r="B1296" s="217"/>
      <c r="C1296" s="217"/>
      <c r="D1296" s="218"/>
      <c r="E1296" s="186"/>
      <c r="I1296" s="176"/>
      <c r="J1296" s="188"/>
      <c r="P1296" s="188"/>
      <c r="Q1296" s="188"/>
      <c r="R1296" s="188"/>
      <c r="S1296" s="188"/>
    </row>
    <row r="1297" spans="1:19" s="4" customFormat="1" ht="21" customHeight="1">
      <c r="A1297" s="188"/>
      <c r="B1297" s="217"/>
      <c r="C1297" s="217"/>
      <c r="D1297" s="218"/>
      <c r="E1297" s="186"/>
      <c r="I1297" s="176"/>
      <c r="J1297" s="188"/>
      <c r="P1297" s="188"/>
      <c r="Q1297" s="188"/>
      <c r="R1297" s="188"/>
      <c r="S1297" s="188"/>
    </row>
    <row r="1298" spans="1:19" s="4" customFormat="1" ht="21" customHeight="1">
      <c r="A1298" s="188"/>
      <c r="B1298" s="217"/>
      <c r="C1298" s="217"/>
      <c r="D1298" s="218"/>
      <c r="E1298" s="186"/>
      <c r="I1298" s="176"/>
      <c r="J1298" s="188"/>
      <c r="P1298" s="188"/>
      <c r="Q1298" s="188"/>
      <c r="R1298" s="188"/>
      <c r="S1298" s="188"/>
    </row>
    <row r="1299" spans="1:19" s="4" customFormat="1" ht="21" customHeight="1">
      <c r="A1299" s="188"/>
      <c r="B1299" s="217"/>
      <c r="C1299" s="217"/>
      <c r="D1299" s="218"/>
      <c r="E1299" s="186"/>
      <c r="I1299" s="176"/>
      <c r="J1299" s="188"/>
      <c r="P1299" s="188"/>
      <c r="Q1299" s="188"/>
      <c r="R1299" s="188"/>
      <c r="S1299" s="188"/>
    </row>
    <row r="1300" spans="1:19" s="4" customFormat="1" ht="21" customHeight="1">
      <c r="A1300" s="188"/>
      <c r="B1300" s="217"/>
      <c r="C1300" s="217"/>
      <c r="D1300" s="218"/>
      <c r="E1300" s="186"/>
      <c r="I1300" s="176"/>
      <c r="J1300" s="188"/>
      <c r="P1300" s="188"/>
      <c r="Q1300" s="188"/>
      <c r="R1300" s="188"/>
      <c r="S1300" s="188"/>
    </row>
    <row r="1301" spans="1:19" s="4" customFormat="1" ht="21" customHeight="1">
      <c r="A1301" s="188"/>
      <c r="B1301" s="217"/>
      <c r="C1301" s="217"/>
      <c r="D1301" s="218"/>
      <c r="E1301" s="186"/>
      <c r="I1301" s="176"/>
      <c r="J1301" s="188"/>
      <c r="P1301" s="188"/>
      <c r="Q1301" s="188"/>
      <c r="R1301" s="188"/>
      <c r="S1301" s="188"/>
    </row>
    <row r="1302" spans="1:19" s="4" customFormat="1" ht="21" customHeight="1">
      <c r="A1302" s="188"/>
      <c r="B1302" s="217"/>
      <c r="C1302" s="217"/>
      <c r="D1302" s="218"/>
      <c r="E1302" s="186"/>
      <c r="I1302" s="176"/>
      <c r="J1302" s="188"/>
      <c r="P1302" s="188"/>
      <c r="Q1302" s="188"/>
      <c r="R1302" s="188"/>
      <c r="S1302" s="188"/>
    </row>
    <row r="1303" spans="1:19" s="4" customFormat="1" ht="21" customHeight="1">
      <c r="A1303" s="188"/>
      <c r="B1303" s="217"/>
      <c r="C1303" s="217"/>
      <c r="D1303" s="218"/>
      <c r="E1303" s="186"/>
      <c r="I1303" s="176"/>
      <c r="J1303" s="188"/>
      <c r="P1303" s="188"/>
      <c r="Q1303" s="188"/>
      <c r="R1303" s="188"/>
      <c r="S1303" s="188"/>
    </row>
    <row r="1304" spans="1:19" s="4" customFormat="1" ht="21" customHeight="1">
      <c r="A1304" s="188"/>
      <c r="B1304" s="217"/>
      <c r="C1304" s="217"/>
      <c r="D1304" s="218"/>
      <c r="E1304" s="186"/>
      <c r="I1304" s="176"/>
      <c r="J1304" s="188"/>
      <c r="P1304" s="188"/>
      <c r="Q1304" s="188"/>
      <c r="R1304" s="188"/>
      <c r="S1304" s="188"/>
    </row>
    <row r="1305" spans="1:19" s="4" customFormat="1" ht="21" customHeight="1">
      <c r="A1305" s="188"/>
      <c r="B1305" s="217"/>
      <c r="C1305" s="217"/>
      <c r="D1305" s="218"/>
      <c r="E1305" s="186"/>
      <c r="I1305" s="176"/>
      <c r="J1305" s="188"/>
      <c r="P1305" s="188"/>
      <c r="Q1305" s="188"/>
      <c r="R1305" s="188"/>
      <c r="S1305" s="188"/>
    </row>
    <row r="1306" spans="1:19" s="4" customFormat="1" ht="21" customHeight="1">
      <c r="A1306" s="188"/>
      <c r="B1306" s="217"/>
      <c r="C1306" s="217"/>
      <c r="D1306" s="218"/>
      <c r="E1306" s="186"/>
      <c r="I1306" s="176"/>
      <c r="J1306" s="188"/>
      <c r="P1306" s="188"/>
      <c r="Q1306" s="188"/>
      <c r="R1306" s="188"/>
      <c r="S1306" s="188"/>
    </row>
    <row r="1307" spans="1:19" s="4" customFormat="1" ht="21" customHeight="1">
      <c r="A1307" s="188"/>
      <c r="B1307" s="217"/>
      <c r="C1307" s="217"/>
      <c r="D1307" s="218"/>
      <c r="E1307" s="186"/>
      <c r="I1307" s="176"/>
      <c r="J1307" s="188"/>
      <c r="P1307" s="188"/>
      <c r="Q1307" s="188"/>
      <c r="R1307" s="188"/>
      <c r="S1307" s="188"/>
    </row>
    <row r="1308" spans="1:19" s="4" customFormat="1" ht="21" customHeight="1">
      <c r="A1308" s="188"/>
      <c r="B1308" s="217"/>
      <c r="C1308" s="217"/>
      <c r="D1308" s="218"/>
      <c r="E1308" s="186"/>
      <c r="I1308" s="176"/>
      <c r="J1308" s="188"/>
      <c r="P1308" s="188"/>
      <c r="Q1308" s="188"/>
      <c r="R1308" s="188"/>
      <c r="S1308" s="188"/>
    </row>
    <row r="1309" spans="1:19" s="4" customFormat="1" ht="21" customHeight="1">
      <c r="A1309" s="188"/>
      <c r="B1309" s="217"/>
      <c r="C1309" s="217"/>
      <c r="D1309" s="218"/>
      <c r="E1309" s="186"/>
      <c r="I1309" s="176"/>
      <c r="J1309" s="188"/>
      <c r="P1309" s="188"/>
      <c r="Q1309" s="188"/>
      <c r="R1309" s="188"/>
      <c r="S1309" s="188"/>
    </row>
    <row r="1310" spans="1:19" s="4" customFormat="1" ht="21" customHeight="1">
      <c r="A1310" s="188"/>
      <c r="B1310" s="217"/>
      <c r="C1310" s="217"/>
      <c r="D1310" s="218"/>
      <c r="E1310" s="186"/>
      <c r="I1310" s="176"/>
      <c r="J1310" s="188"/>
      <c r="P1310" s="188"/>
      <c r="Q1310" s="188"/>
      <c r="R1310" s="188"/>
      <c r="S1310" s="188"/>
    </row>
    <row r="1311" spans="1:19" s="4" customFormat="1" ht="21" customHeight="1">
      <c r="A1311" s="188"/>
      <c r="B1311" s="217"/>
      <c r="C1311" s="217"/>
      <c r="D1311" s="218"/>
      <c r="E1311" s="186"/>
      <c r="I1311" s="176"/>
      <c r="J1311" s="188"/>
      <c r="P1311" s="188"/>
      <c r="Q1311" s="188"/>
      <c r="R1311" s="188"/>
      <c r="S1311" s="188"/>
    </row>
    <row r="1312" spans="1:19" s="4" customFormat="1" ht="21" customHeight="1">
      <c r="A1312" s="188"/>
      <c r="B1312" s="217"/>
      <c r="C1312" s="217"/>
      <c r="D1312" s="218"/>
      <c r="E1312" s="186"/>
      <c r="I1312" s="176"/>
      <c r="J1312" s="188"/>
      <c r="P1312" s="188"/>
      <c r="Q1312" s="188"/>
      <c r="R1312" s="188"/>
      <c r="S1312" s="188"/>
    </row>
    <row r="1313" spans="1:19" s="4" customFormat="1" ht="21" customHeight="1">
      <c r="A1313" s="188"/>
      <c r="B1313" s="217"/>
      <c r="C1313" s="217"/>
      <c r="D1313" s="218"/>
      <c r="E1313" s="186"/>
      <c r="I1313" s="176"/>
      <c r="J1313" s="188"/>
      <c r="P1313" s="188"/>
      <c r="Q1313" s="188"/>
      <c r="R1313" s="188"/>
      <c r="S1313" s="188"/>
    </row>
    <row r="1314" spans="1:19" s="4" customFormat="1" ht="21" customHeight="1">
      <c r="A1314" s="188"/>
      <c r="B1314" s="217"/>
      <c r="C1314" s="217"/>
      <c r="D1314" s="218"/>
      <c r="E1314" s="186"/>
      <c r="I1314" s="176"/>
      <c r="J1314" s="188"/>
      <c r="P1314" s="188"/>
      <c r="Q1314" s="188"/>
      <c r="R1314" s="188"/>
      <c r="S1314" s="188"/>
    </row>
    <row r="1315" spans="1:19" s="4" customFormat="1" ht="21" customHeight="1">
      <c r="A1315" s="188"/>
      <c r="B1315" s="217"/>
      <c r="C1315" s="217"/>
      <c r="D1315" s="218"/>
      <c r="E1315" s="186"/>
      <c r="I1315" s="176"/>
      <c r="J1315" s="188"/>
      <c r="P1315" s="188"/>
      <c r="Q1315" s="188"/>
      <c r="R1315" s="188"/>
      <c r="S1315" s="188"/>
    </row>
    <row r="1316" spans="1:19" s="4" customFormat="1" ht="21" customHeight="1">
      <c r="A1316" s="188"/>
      <c r="B1316" s="217"/>
      <c r="C1316" s="217"/>
      <c r="D1316" s="218"/>
      <c r="E1316" s="186"/>
      <c r="I1316" s="176"/>
      <c r="J1316" s="188"/>
      <c r="P1316" s="188"/>
      <c r="Q1316" s="188"/>
      <c r="R1316" s="188"/>
      <c r="S1316" s="188"/>
    </row>
    <row r="1317" spans="1:19" s="4" customFormat="1" ht="21" customHeight="1">
      <c r="A1317" s="188"/>
      <c r="B1317" s="217"/>
      <c r="C1317" s="217"/>
      <c r="D1317" s="218"/>
      <c r="E1317" s="186"/>
      <c r="I1317" s="176"/>
      <c r="J1317" s="188"/>
      <c r="P1317" s="188"/>
      <c r="Q1317" s="188"/>
      <c r="R1317" s="188"/>
      <c r="S1317" s="188"/>
    </row>
    <row r="1318" spans="1:19" s="4" customFormat="1" ht="21" customHeight="1">
      <c r="A1318" s="188"/>
      <c r="B1318" s="217"/>
      <c r="C1318" s="217"/>
      <c r="D1318" s="218"/>
      <c r="E1318" s="186"/>
      <c r="I1318" s="176"/>
      <c r="J1318" s="188"/>
      <c r="P1318" s="188"/>
      <c r="Q1318" s="188"/>
      <c r="R1318" s="188"/>
      <c r="S1318" s="188"/>
    </row>
    <row r="1319" spans="1:19" s="4" customFormat="1" ht="21" customHeight="1">
      <c r="A1319" s="188"/>
      <c r="B1319" s="217"/>
      <c r="C1319" s="217"/>
      <c r="D1319" s="218"/>
      <c r="E1319" s="186"/>
      <c r="I1319" s="176"/>
      <c r="J1319" s="188"/>
      <c r="P1319" s="188"/>
      <c r="Q1319" s="188"/>
      <c r="R1319" s="188"/>
      <c r="S1319" s="188"/>
    </row>
    <row r="1320" spans="1:19" s="4" customFormat="1" ht="21" customHeight="1">
      <c r="A1320" s="188"/>
      <c r="B1320" s="217"/>
      <c r="C1320" s="217"/>
      <c r="D1320" s="218"/>
      <c r="E1320" s="186"/>
      <c r="I1320" s="176"/>
      <c r="J1320" s="188"/>
      <c r="P1320" s="188"/>
      <c r="Q1320" s="188"/>
      <c r="R1320" s="188"/>
      <c r="S1320" s="188"/>
    </row>
    <row r="1321" spans="1:19" s="4" customFormat="1" ht="21" customHeight="1">
      <c r="A1321" s="188"/>
      <c r="B1321" s="217"/>
      <c r="C1321" s="217"/>
      <c r="D1321" s="218"/>
      <c r="E1321" s="186"/>
      <c r="I1321" s="176"/>
      <c r="J1321" s="188"/>
      <c r="P1321" s="188"/>
      <c r="Q1321" s="188"/>
      <c r="R1321" s="188"/>
      <c r="S1321" s="188"/>
    </row>
    <row r="1322" spans="1:19" s="4" customFormat="1" ht="21" customHeight="1">
      <c r="A1322" s="188"/>
      <c r="B1322" s="217"/>
      <c r="C1322" s="217"/>
      <c r="D1322" s="218"/>
      <c r="E1322" s="186"/>
      <c r="I1322" s="176"/>
      <c r="J1322" s="188"/>
      <c r="P1322" s="188"/>
      <c r="Q1322" s="188"/>
      <c r="R1322" s="188"/>
      <c r="S1322" s="188"/>
    </row>
    <row r="1323" spans="1:19" s="4" customFormat="1" ht="21" customHeight="1">
      <c r="A1323" s="188"/>
      <c r="B1323" s="217"/>
      <c r="C1323" s="217"/>
      <c r="D1323" s="218"/>
      <c r="E1323" s="186"/>
      <c r="I1323" s="176"/>
      <c r="J1323" s="188"/>
      <c r="P1323" s="188"/>
      <c r="Q1323" s="188"/>
      <c r="R1323" s="188"/>
      <c r="S1323" s="188"/>
    </row>
    <row r="1324" spans="1:19" s="4" customFormat="1" ht="21" customHeight="1">
      <c r="A1324" s="188"/>
      <c r="B1324" s="217"/>
      <c r="C1324" s="217"/>
      <c r="D1324" s="218"/>
      <c r="E1324" s="186"/>
      <c r="I1324" s="176"/>
      <c r="J1324" s="188"/>
      <c r="P1324" s="188"/>
      <c r="Q1324" s="188"/>
      <c r="R1324" s="188"/>
      <c r="S1324" s="188"/>
    </row>
    <row r="1325" spans="1:19" s="4" customFormat="1" ht="21" customHeight="1">
      <c r="A1325" s="188"/>
      <c r="B1325" s="217"/>
      <c r="C1325" s="217"/>
      <c r="D1325" s="218"/>
      <c r="E1325" s="186"/>
      <c r="I1325" s="176"/>
      <c r="J1325" s="188"/>
      <c r="P1325" s="188"/>
      <c r="Q1325" s="188"/>
      <c r="R1325" s="188"/>
      <c r="S1325" s="188"/>
    </row>
    <row r="1326" spans="1:19" s="4" customFormat="1" ht="21" customHeight="1">
      <c r="A1326" s="188"/>
      <c r="B1326" s="217"/>
      <c r="C1326" s="217"/>
      <c r="D1326" s="218"/>
      <c r="E1326" s="186"/>
      <c r="I1326" s="176"/>
      <c r="J1326" s="188"/>
      <c r="P1326" s="188"/>
      <c r="Q1326" s="188"/>
      <c r="R1326" s="188"/>
      <c r="S1326" s="188"/>
    </row>
    <row r="1327" spans="1:19" s="4" customFormat="1" ht="21" customHeight="1">
      <c r="A1327" s="188"/>
      <c r="B1327" s="217"/>
      <c r="C1327" s="217"/>
      <c r="D1327" s="218"/>
      <c r="E1327" s="186"/>
      <c r="I1327" s="176"/>
      <c r="J1327" s="188"/>
      <c r="P1327" s="188"/>
      <c r="Q1327" s="188"/>
      <c r="R1327" s="188"/>
      <c r="S1327" s="188"/>
    </row>
    <row r="1328" spans="1:19" s="4" customFormat="1" ht="21" customHeight="1">
      <c r="A1328" s="188"/>
      <c r="B1328" s="217"/>
      <c r="C1328" s="217"/>
      <c r="D1328" s="218"/>
      <c r="E1328" s="186"/>
      <c r="I1328" s="176"/>
      <c r="J1328" s="188"/>
      <c r="P1328" s="188"/>
      <c r="Q1328" s="188"/>
      <c r="R1328" s="188"/>
      <c r="S1328" s="188"/>
    </row>
    <row r="1329" spans="1:19" s="4" customFormat="1" ht="21" customHeight="1">
      <c r="A1329" s="188"/>
      <c r="B1329" s="217"/>
      <c r="C1329" s="217"/>
      <c r="D1329" s="218"/>
      <c r="E1329" s="186"/>
      <c r="I1329" s="176"/>
      <c r="J1329" s="188"/>
      <c r="P1329" s="188"/>
      <c r="Q1329" s="188"/>
      <c r="R1329" s="188"/>
      <c r="S1329" s="188"/>
    </row>
    <row r="1330" spans="1:19" s="4" customFormat="1" ht="21" customHeight="1">
      <c r="A1330" s="188"/>
      <c r="B1330" s="217"/>
      <c r="C1330" s="217"/>
      <c r="D1330" s="218"/>
      <c r="E1330" s="186"/>
      <c r="I1330" s="176"/>
      <c r="J1330" s="188"/>
      <c r="P1330" s="188"/>
      <c r="Q1330" s="188"/>
      <c r="R1330" s="188"/>
      <c r="S1330" s="188"/>
    </row>
    <row r="1331" spans="1:19" s="4" customFormat="1" ht="21" customHeight="1">
      <c r="A1331" s="188"/>
      <c r="B1331" s="217"/>
      <c r="C1331" s="217"/>
      <c r="D1331" s="218"/>
      <c r="E1331" s="186"/>
      <c r="I1331" s="176"/>
      <c r="J1331" s="188"/>
      <c r="P1331" s="188"/>
      <c r="Q1331" s="188"/>
      <c r="R1331" s="188"/>
      <c r="S1331" s="188"/>
    </row>
    <row r="1332" spans="1:19" s="4" customFormat="1" ht="21" customHeight="1">
      <c r="A1332" s="188"/>
      <c r="B1332" s="217"/>
      <c r="C1332" s="217"/>
      <c r="D1332" s="218"/>
      <c r="E1332" s="186"/>
      <c r="I1332" s="176"/>
      <c r="J1332" s="188"/>
      <c r="P1332" s="188"/>
      <c r="Q1332" s="188"/>
      <c r="R1332" s="188"/>
      <c r="S1332" s="188"/>
    </row>
    <row r="1333" spans="1:19" s="4" customFormat="1" ht="21" customHeight="1">
      <c r="A1333" s="188"/>
      <c r="B1333" s="217"/>
      <c r="C1333" s="217"/>
      <c r="D1333" s="218"/>
      <c r="E1333" s="186"/>
      <c r="I1333" s="176"/>
      <c r="J1333" s="188"/>
      <c r="P1333" s="188"/>
      <c r="Q1333" s="188"/>
      <c r="R1333" s="188"/>
      <c r="S1333" s="188"/>
    </row>
    <row r="1334" spans="1:19" s="4" customFormat="1" ht="21" customHeight="1">
      <c r="A1334" s="188"/>
      <c r="B1334" s="217"/>
      <c r="C1334" s="217"/>
      <c r="D1334" s="218"/>
      <c r="E1334" s="186"/>
      <c r="I1334" s="176"/>
      <c r="J1334" s="188"/>
      <c r="P1334" s="188"/>
      <c r="Q1334" s="188"/>
      <c r="R1334" s="188"/>
      <c r="S1334" s="188"/>
    </row>
    <row r="1335" spans="1:19" s="4" customFormat="1" ht="21" customHeight="1">
      <c r="A1335" s="188"/>
      <c r="B1335" s="217"/>
      <c r="C1335" s="217"/>
      <c r="D1335" s="218"/>
      <c r="E1335" s="186"/>
      <c r="I1335" s="176"/>
      <c r="J1335" s="188"/>
      <c r="P1335" s="188"/>
      <c r="Q1335" s="188"/>
      <c r="R1335" s="188"/>
      <c r="S1335" s="188"/>
    </row>
    <row r="1336" spans="1:19" s="4" customFormat="1" ht="21" customHeight="1">
      <c r="A1336" s="188"/>
      <c r="B1336" s="217"/>
      <c r="C1336" s="217"/>
      <c r="D1336" s="218"/>
      <c r="E1336" s="186"/>
      <c r="I1336" s="176"/>
      <c r="J1336" s="188"/>
      <c r="P1336" s="188"/>
      <c r="Q1336" s="188"/>
      <c r="R1336" s="188"/>
      <c r="S1336" s="188"/>
    </row>
    <row r="1337" spans="1:19" s="4" customFormat="1" ht="21" customHeight="1">
      <c r="A1337" s="188"/>
      <c r="B1337" s="217"/>
      <c r="C1337" s="217"/>
      <c r="D1337" s="218"/>
      <c r="E1337" s="186"/>
      <c r="I1337" s="176"/>
      <c r="J1337" s="188"/>
      <c r="P1337" s="188"/>
      <c r="Q1337" s="188"/>
      <c r="R1337" s="188"/>
      <c r="S1337" s="188"/>
    </row>
    <row r="1338" spans="1:19" s="4" customFormat="1" ht="21" customHeight="1">
      <c r="A1338" s="188"/>
      <c r="B1338" s="217"/>
      <c r="C1338" s="217"/>
      <c r="D1338" s="218"/>
      <c r="E1338" s="186"/>
      <c r="I1338" s="176"/>
      <c r="J1338" s="188"/>
      <c r="P1338" s="188"/>
      <c r="Q1338" s="188"/>
      <c r="R1338" s="188"/>
      <c r="S1338" s="188"/>
    </row>
    <row r="1339" spans="1:19" s="4" customFormat="1" ht="21" customHeight="1">
      <c r="A1339" s="188"/>
      <c r="B1339" s="217"/>
      <c r="C1339" s="217"/>
      <c r="D1339" s="218"/>
      <c r="E1339" s="186"/>
      <c r="I1339" s="176"/>
      <c r="J1339" s="188"/>
      <c r="P1339" s="188"/>
      <c r="Q1339" s="188"/>
      <c r="R1339" s="188"/>
      <c r="S1339" s="188"/>
    </row>
    <row r="1340" spans="1:19" s="4" customFormat="1" ht="21" customHeight="1">
      <c r="A1340" s="188"/>
      <c r="B1340" s="217"/>
      <c r="C1340" s="217"/>
      <c r="D1340" s="218"/>
      <c r="E1340" s="186"/>
      <c r="I1340" s="176"/>
      <c r="J1340" s="188"/>
      <c r="P1340" s="188"/>
      <c r="Q1340" s="188"/>
      <c r="R1340" s="188"/>
      <c r="S1340" s="188"/>
    </row>
    <row r="1341" spans="1:19" s="4" customFormat="1" ht="21" customHeight="1">
      <c r="A1341" s="188"/>
      <c r="B1341" s="217"/>
      <c r="C1341" s="217"/>
      <c r="D1341" s="218"/>
      <c r="E1341" s="186"/>
      <c r="I1341" s="176"/>
      <c r="J1341" s="188"/>
      <c r="P1341" s="188"/>
      <c r="Q1341" s="188"/>
      <c r="R1341" s="188"/>
      <c r="S1341" s="188"/>
    </row>
    <row r="1342" spans="1:19" s="4" customFormat="1" ht="21" customHeight="1">
      <c r="A1342" s="188"/>
      <c r="B1342" s="217"/>
      <c r="C1342" s="217"/>
      <c r="D1342" s="218"/>
      <c r="E1342" s="186"/>
      <c r="I1342" s="176"/>
      <c r="J1342" s="188"/>
      <c r="P1342" s="188"/>
      <c r="Q1342" s="188"/>
      <c r="R1342" s="188"/>
      <c r="S1342" s="188"/>
    </row>
    <row r="1343" spans="1:19" s="4" customFormat="1" ht="21" customHeight="1">
      <c r="A1343" s="188"/>
      <c r="B1343" s="217"/>
      <c r="C1343" s="217"/>
      <c r="D1343" s="218"/>
      <c r="E1343" s="186"/>
      <c r="I1343" s="176"/>
      <c r="J1343" s="188"/>
      <c r="P1343" s="188"/>
      <c r="Q1343" s="188"/>
      <c r="R1343" s="188"/>
      <c r="S1343" s="188"/>
    </row>
    <row r="1344" spans="1:19" s="4" customFormat="1" ht="21" customHeight="1">
      <c r="A1344" s="188"/>
      <c r="B1344" s="217"/>
      <c r="C1344" s="217"/>
      <c r="D1344" s="218"/>
      <c r="E1344" s="186"/>
      <c r="I1344" s="176"/>
      <c r="J1344" s="188"/>
      <c r="P1344" s="188"/>
      <c r="Q1344" s="188"/>
      <c r="R1344" s="188"/>
      <c r="S1344" s="188"/>
    </row>
    <row r="1345" spans="1:19" s="4" customFormat="1" ht="21" customHeight="1">
      <c r="A1345" s="188"/>
      <c r="B1345" s="217"/>
      <c r="C1345" s="217"/>
      <c r="D1345" s="218"/>
      <c r="E1345" s="186"/>
      <c r="I1345" s="176"/>
      <c r="J1345" s="188"/>
      <c r="P1345" s="188"/>
      <c r="Q1345" s="188"/>
      <c r="R1345" s="188"/>
      <c r="S1345" s="188"/>
    </row>
    <row r="1346" spans="1:19" s="4" customFormat="1" ht="21" customHeight="1">
      <c r="A1346" s="188"/>
      <c r="B1346" s="217"/>
      <c r="C1346" s="217"/>
      <c r="D1346" s="218"/>
      <c r="E1346" s="186"/>
      <c r="I1346" s="176"/>
      <c r="J1346" s="188"/>
      <c r="P1346" s="188"/>
      <c r="Q1346" s="188"/>
      <c r="R1346" s="188"/>
      <c r="S1346" s="188"/>
    </row>
    <row r="1347" spans="1:19" s="4" customFormat="1" ht="21" customHeight="1">
      <c r="A1347" s="188"/>
      <c r="B1347" s="217"/>
      <c r="C1347" s="217"/>
      <c r="D1347" s="218"/>
      <c r="E1347" s="186"/>
      <c r="I1347" s="176"/>
      <c r="J1347" s="188"/>
      <c r="P1347" s="188"/>
      <c r="Q1347" s="188"/>
      <c r="R1347" s="188"/>
      <c r="S1347" s="188"/>
    </row>
    <row r="1348" spans="1:19" s="4" customFormat="1" ht="21" customHeight="1">
      <c r="A1348" s="188"/>
      <c r="B1348" s="217"/>
      <c r="C1348" s="217"/>
      <c r="D1348" s="218"/>
      <c r="E1348" s="186"/>
      <c r="I1348" s="176"/>
      <c r="J1348" s="188"/>
      <c r="P1348" s="188"/>
      <c r="Q1348" s="188"/>
      <c r="R1348" s="188"/>
      <c r="S1348" s="188"/>
    </row>
    <row r="1349" spans="1:19" s="4" customFormat="1" ht="21" customHeight="1">
      <c r="A1349" s="188"/>
      <c r="B1349" s="217"/>
      <c r="C1349" s="217"/>
      <c r="D1349" s="218"/>
      <c r="E1349" s="186"/>
      <c r="I1349" s="176"/>
      <c r="J1349" s="188"/>
      <c r="P1349" s="188"/>
      <c r="Q1349" s="188"/>
      <c r="R1349" s="188"/>
      <c r="S1349" s="188"/>
    </row>
    <row r="1350" spans="1:19" s="4" customFormat="1" ht="21" customHeight="1">
      <c r="A1350" s="188"/>
      <c r="B1350" s="217"/>
      <c r="C1350" s="217"/>
      <c r="D1350" s="218"/>
      <c r="E1350" s="186"/>
      <c r="I1350" s="176"/>
      <c r="J1350" s="188"/>
      <c r="P1350" s="188"/>
      <c r="Q1350" s="188"/>
      <c r="R1350" s="188"/>
      <c r="S1350" s="188"/>
    </row>
    <row r="1351" spans="1:19" s="4" customFormat="1" ht="21" customHeight="1">
      <c r="A1351" s="188"/>
      <c r="B1351" s="217"/>
      <c r="C1351" s="217"/>
      <c r="D1351" s="218"/>
      <c r="E1351" s="186"/>
      <c r="I1351" s="176"/>
      <c r="J1351" s="188"/>
      <c r="P1351" s="188"/>
      <c r="Q1351" s="188"/>
      <c r="R1351" s="188"/>
      <c r="S1351" s="188"/>
    </row>
    <row r="1352" spans="1:19" s="4" customFormat="1" ht="21" customHeight="1">
      <c r="A1352" s="188"/>
      <c r="B1352" s="217"/>
      <c r="C1352" s="217"/>
      <c r="D1352" s="218"/>
      <c r="E1352" s="186"/>
      <c r="I1352" s="176"/>
      <c r="J1352" s="188"/>
      <c r="P1352" s="188"/>
      <c r="Q1352" s="188"/>
      <c r="R1352" s="188"/>
      <c r="S1352" s="188"/>
    </row>
    <row r="1353" spans="1:19" s="4" customFormat="1" ht="21" customHeight="1">
      <c r="A1353" s="188"/>
      <c r="B1353" s="217"/>
      <c r="C1353" s="217"/>
      <c r="D1353" s="218"/>
      <c r="E1353" s="186"/>
      <c r="I1353" s="176"/>
      <c r="J1353" s="188"/>
      <c r="P1353" s="188"/>
      <c r="Q1353" s="188"/>
      <c r="R1353" s="188"/>
      <c r="S1353" s="188"/>
    </row>
    <row r="1354" spans="1:19" s="4" customFormat="1" ht="21" customHeight="1">
      <c r="A1354" s="188"/>
      <c r="B1354" s="217"/>
      <c r="C1354" s="217"/>
      <c r="D1354" s="218"/>
      <c r="E1354" s="186"/>
      <c r="I1354" s="176"/>
      <c r="J1354" s="188"/>
      <c r="P1354" s="188"/>
      <c r="Q1354" s="188"/>
      <c r="R1354" s="188"/>
      <c r="S1354" s="188"/>
    </row>
    <row r="1355" spans="1:19" s="4" customFormat="1" ht="21" customHeight="1">
      <c r="A1355" s="188"/>
      <c r="B1355" s="217"/>
      <c r="C1355" s="217"/>
      <c r="D1355" s="218"/>
      <c r="E1355" s="186"/>
      <c r="I1355" s="176"/>
      <c r="J1355" s="188"/>
      <c r="P1355" s="188"/>
      <c r="Q1355" s="188"/>
      <c r="R1355" s="188"/>
      <c r="S1355" s="188"/>
    </row>
    <row r="1356" spans="1:19" s="4" customFormat="1" ht="21" customHeight="1">
      <c r="A1356" s="188"/>
      <c r="B1356" s="217"/>
      <c r="C1356" s="217"/>
      <c r="D1356" s="218"/>
      <c r="E1356" s="186"/>
      <c r="I1356" s="176"/>
      <c r="J1356" s="188"/>
      <c r="P1356" s="188"/>
      <c r="Q1356" s="188"/>
      <c r="R1356" s="188"/>
      <c r="S1356" s="188"/>
    </row>
    <row r="1357" spans="1:19" s="4" customFormat="1" ht="21" customHeight="1">
      <c r="A1357" s="188"/>
      <c r="B1357" s="217"/>
      <c r="C1357" s="217"/>
      <c r="D1357" s="218"/>
      <c r="E1357" s="186"/>
      <c r="I1357" s="176"/>
      <c r="J1357" s="188"/>
      <c r="P1357" s="188"/>
      <c r="Q1357" s="188"/>
      <c r="R1357" s="188"/>
      <c r="S1357" s="188"/>
    </row>
    <row r="1358" spans="1:19" s="4" customFormat="1" ht="21" customHeight="1">
      <c r="A1358" s="188"/>
      <c r="B1358" s="217"/>
      <c r="C1358" s="217"/>
      <c r="D1358" s="218"/>
      <c r="E1358" s="186"/>
      <c r="I1358" s="176"/>
      <c r="J1358" s="188"/>
      <c r="P1358" s="188"/>
      <c r="Q1358" s="188"/>
      <c r="R1358" s="188"/>
      <c r="S1358" s="188"/>
    </row>
    <row r="1359" spans="1:19" s="4" customFormat="1" ht="21" customHeight="1">
      <c r="A1359" s="188"/>
      <c r="B1359" s="217"/>
      <c r="C1359" s="217"/>
      <c r="D1359" s="218"/>
      <c r="E1359" s="186"/>
      <c r="I1359" s="176"/>
      <c r="J1359" s="188"/>
      <c r="P1359" s="188"/>
      <c r="Q1359" s="188"/>
      <c r="R1359" s="188"/>
      <c r="S1359" s="188"/>
    </row>
    <row r="1360" spans="1:19" s="4" customFormat="1" ht="21" customHeight="1">
      <c r="A1360" s="188"/>
      <c r="B1360" s="217"/>
      <c r="C1360" s="217"/>
      <c r="D1360" s="218"/>
      <c r="E1360" s="186"/>
      <c r="I1360" s="176"/>
      <c r="J1360" s="188"/>
      <c r="P1360" s="188"/>
      <c r="Q1360" s="188"/>
      <c r="R1360" s="188"/>
      <c r="S1360" s="188"/>
    </row>
    <row r="1361" spans="1:19" s="4" customFormat="1" ht="21" customHeight="1">
      <c r="A1361" s="188"/>
      <c r="B1361" s="217"/>
      <c r="C1361" s="217"/>
      <c r="D1361" s="218"/>
      <c r="E1361" s="186"/>
      <c r="I1361" s="176"/>
      <c r="J1361" s="188"/>
      <c r="P1361" s="188"/>
      <c r="Q1361" s="188"/>
      <c r="R1361" s="188"/>
      <c r="S1361" s="188"/>
    </row>
    <row r="1362" spans="1:19" s="4" customFormat="1" ht="21" customHeight="1">
      <c r="A1362" s="188"/>
      <c r="B1362" s="217"/>
      <c r="C1362" s="217"/>
      <c r="D1362" s="218"/>
      <c r="E1362" s="186"/>
      <c r="I1362" s="176"/>
      <c r="J1362" s="188"/>
      <c r="P1362" s="188"/>
      <c r="Q1362" s="188"/>
      <c r="R1362" s="188"/>
      <c r="S1362" s="188"/>
    </row>
    <row r="1363" spans="1:19" s="4" customFormat="1" ht="21" customHeight="1">
      <c r="A1363" s="188"/>
      <c r="B1363" s="217"/>
      <c r="C1363" s="217"/>
      <c r="D1363" s="218"/>
      <c r="E1363" s="186"/>
      <c r="I1363" s="176"/>
      <c r="J1363" s="188"/>
      <c r="P1363" s="188"/>
      <c r="Q1363" s="188"/>
      <c r="R1363" s="188"/>
      <c r="S1363" s="188"/>
    </row>
    <row r="1364" spans="1:19" s="4" customFormat="1" ht="21" customHeight="1">
      <c r="A1364" s="188"/>
      <c r="B1364" s="217"/>
      <c r="C1364" s="217"/>
      <c r="D1364" s="218"/>
      <c r="E1364" s="186"/>
      <c r="I1364" s="176"/>
      <c r="J1364" s="188"/>
      <c r="P1364" s="188"/>
      <c r="Q1364" s="188"/>
      <c r="R1364" s="188"/>
      <c r="S1364" s="188"/>
    </row>
    <row r="1365" spans="1:19" s="4" customFormat="1" ht="21" customHeight="1">
      <c r="A1365" s="188"/>
      <c r="B1365" s="217"/>
      <c r="C1365" s="217"/>
      <c r="D1365" s="218"/>
      <c r="E1365" s="186"/>
      <c r="I1365" s="176"/>
      <c r="J1365" s="188"/>
      <c r="P1365" s="188"/>
      <c r="Q1365" s="188"/>
      <c r="R1365" s="188"/>
      <c r="S1365" s="188"/>
    </row>
    <row r="1366" spans="1:19" s="4" customFormat="1" ht="21" customHeight="1">
      <c r="A1366" s="188"/>
      <c r="B1366" s="217"/>
      <c r="C1366" s="217"/>
      <c r="D1366" s="218"/>
      <c r="E1366" s="186"/>
      <c r="I1366" s="176"/>
      <c r="J1366" s="188"/>
      <c r="P1366" s="188"/>
      <c r="Q1366" s="188"/>
      <c r="R1366" s="188"/>
      <c r="S1366" s="188"/>
    </row>
    <row r="1367" spans="1:19" s="4" customFormat="1" ht="21" customHeight="1">
      <c r="A1367" s="188"/>
      <c r="B1367" s="217"/>
      <c r="C1367" s="217"/>
      <c r="D1367" s="218"/>
      <c r="E1367" s="186"/>
      <c r="I1367" s="176"/>
      <c r="J1367" s="188"/>
      <c r="P1367" s="188"/>
      <c r="Q1367" s="188"/>
      <c r="R1367" s="188"/>
      <c r="S1367" s="188"/>
    </row>
    <row r="1368" spans="1:19" s="4" customFormat="1" ht="21" customHeight="1">
      <c r="A1368" s="188"/>
      <c r="B1368" s="217"/>
      <c r="C1368" s="217"/>
      <c r="D1368" s="218"/>
      <c r="E1368" s="186"/>
      <c r="I1368" s="176"/>
      <c r="J1368" s="188"/>
      <c r="P1368" s="188"/>
      <c r="Q1368" s="188"/>
      <c r="R1368" s="188"/>
      <c r="S1368" s="188"/>
    </row>
    <row r="1369" spans="1:19" s="4" customFormat="1" ht="21" customHeight="1">
      <c r="A1369" s="188"/>
      <c r="B1369" s="217"/>
      <c r="C1369" s="217"/>
      <c r="D1369" s="218"/>
      <c r="E1369" s="186"/>
      <c r="I1369" s="176"/>
      <c r="J1369" s="188"/>
      <c r="P1369" s="188"/>
      <c r="Q1369" s="188"/>
      <c r="R1369" s="188"/>
      <c r="S1369" s="188"/>
    </row>
    <row r="1370" spans="1:19" s="4" customFormat="1" ht="21" customHeight="1">
      <c r="A1370" s="188"/>
      <c r="B1370" s="217"/>
      <c r="C1370" s="217"/>
      <c r="D1370" s="218"/>
      <c r="E1370" s="186"/>
      <c r="I1370" s="176"/>
      <c r="J1370" s="188"/>
      <c r="P1370" s="188"/>
      <c r="Q1370" s="188"/>
      <c r="R1370" s="188"/>
      <c r="S1370" s="188"/>
    </row>
    <row r="1371" spans="1:19" s="4" customFormat="1" ht="21" customHeight="1">
      <c r="A1371" s="188"/>
      <c r="B1371" s="217"/>
      <c r="C1371" s="217"/>
      <c r="D1371" s="218"/>
      <c r="E1371" s="186"/>
      <c r="I1371" s="176"/>
      <c r="J1371" s="188"/>
      <c r="P1371" s="188"/>
      <c r="Q1371" s="188"/>
      <c r="R1371" s="188"/>
      <c r="S1371" s="188"/>
    </row>
    <row r="1372" spans="1:19" s="4" customFormat="1" ht="21" customHeight="1">
      <c r="A1372" s="188"/>
      <c r="B1372" s="217"/>
      <c r="C1372" s="217"/>
      <c r="D1372" s="218"/>
      <c r="E1372" s="186"/>
      <c r="I1372" s="176"/>
      <c r="J1372" s="188"/>
      <c r="P1372" s="188"/>
      <c r="Q1372" s="188"/>
      <c r="R1372" s="188"/>
      <c r="S1372" s="188"/>
    </row>
    <row r="1373" spans="1:19" s="4" customFormat="1" ht="21" customHeight="1">
      <c r="A1373" s="188"/>
      <c r="B1373" s="217"/>
      <c r="C1373" s="217"/>
      <c r="D1373" s="218"/>
      <c r="E1373" s="186"/>
      <c r="I1373" s="176"/>
      <c r="J1373" s="188"/>
      <c r="P1373" s="188"/>
      <c r="Q1373" s="188"/>
      <c r="R1373" s="188"/>
      <c r="S1373" s="188"/>
    </row>
    <row r="1374" spans="1:19" s="4" customFormat="1" ht="21" customHeight="1">
      <c r="A1374" s="188"/>
      <c r="B1374" s="217"/>
      <c r="C1374" s="217"/>
      <c r="D1374" s="218"/>
      <c r="E1374" s="186"/>
      <c r="I1374" s="176"/>
      <c r="J1374" s="188"/>
      <c r="P1374" s="188"/>
      <c r="Q1374" s="188"/>
      <c r="R1374" s="188"/>
      <c r="S1374" s="188"/>
    </row>
    <row r="1375" spans="1:19" s="4" customFormat="1" ht="21" customHeight="1">
      <c r="A1375" s="188"/>
      <c r="B1375" s="217"/>
      <c r="C1375" s="217"/>
      <c r="D1375" s="218"/>
      <c r="E1375" s="186"/>
      <c r="I1375" s="176"/>
      <c r="J1375" s="188"/>
      <c r="P1375" s="188"/>
      <c r="Q1375" s="188"/>
      <c r="R1375" s="188"/>
      <c r="S1375" s="188"/>
    </row>
    <row r="1376" spans="1:19" s="4" customFormat="1" ht="21" customHeight="1">
      <c r="A1376" s="188"/>
      <c r="B1376" s="217"/>
      <c r="C1376" s="217"/>
      <c r="D1376" s="218"/>
      <c r="E1376" s="186"/>
      <c r="I1376" s="176"/>
      <c r="J1376" s="188"/>
      <c r="P1376" s="188"/>
      <c r="Q1376" s="188"/>
      <c r="R1376" s="188"/>
      <c r="S1376" s="188"/>
    </row>
    <row r="1377" spans="1:19" s="4" customFormat="1" ht="21" customHeight="1">
      <c r="A1377" s="188"/>
      <c r="B1377" s="217"/>
      <c r="C1377" s="217"/>
      <c r="D1377" s="218"/>
      <c r="E1377" s="186"/>
      <c r="I1377" s="176"/>
      <c r="J1377" s="188"/>
      <c r="P1377" s="188"/>
      <c r="Q1377" s="188"/>
      <c r="R1377" s="188"/>
      <c r="S1377" s="188"/>
    </row>
    <row r="1378" spans="1:19" s="4" customFormat="1" ht="21" customHeight="1">
      <c r="A1378" s="188"/>
      <c r="B1378" s="217"/>
      <c r="C1378" s="217"/>
      <c r="D1378" s="218"/>
      <c r="E1378" s="186"/>
      <c r="I1378" s="176"/>
      <c r="J1378" s="188"/>
      <c r="P1378" s="188"/>
      <c r="Q1378" s="188"/>
      <c r="R1378" s="188"/>
      <c r="S1378" s="188"/>
    </row>
    <row r="1379" spans="1:19" s="4" customFormat="1" ht="21" customHeight="1">
      <c r="A1379" s="188"/>
      <c r="B1379" s="217"/>
      <c r="C1379" s="217"/>
      <c r="D1379" s="218"/>
      <c r="E1379" s="186"/>
      <c r="I1379" s="176"/>
      <c r="J1379" s="188"/>
      <c r="P1379" s="188"/>
      <c r="Q1379" s="188"/>
      <c r="R1379" s="188"/>
      <c r="S1379" s="188"/>
    </row>
    <row r="1380" spans="1:19" s="4" customFormat="1" ht="21" customHeight="1">
      <c r="A1380" s="188"/>
      <c r="B1380" s="217"/>
      <c r="C1380" s="217"/>
      <c r="D1380" s="218"/>
      <c r="E1380" s="186"/>
      <c r="I1380" s="176"/>
      <c r="J1380" s="188"/>
      <c r="P1380" s="188"/>
      <c r="Q1380" s="188"/>
      <c r="R1380" s="188"/>
      <c r="S1380" s="188"/>
    </row>
    <row r="1381" spans="1:19" s="4" customFormat="1" ht="21" customHeight="1">
      <c r="A1381" s="188"/>
      <c r="B1381" s="217"/>
      <c r="C1381" s="217"/>
      <c r="D1381" s="218"/>
      <c r="E1381" s="186"/>
      <c r="I1381" s="176"/>
      <c r="J1381" s="188"/>
      <c r="P1381" s="188"/>
      <c r="Q1381" s="188"/>
      <c r="R1381" s="188"/>
      <c r="S1381" s="188"/>
    </row>
    <row r="1382" spans="1:19" s="4" customFormat="1" ht="21" customHeight="1">
      <c r="A1382" s="188"/>
      <c r="B1382" s="217"/>
      <c r="C1382" s="217"/>
      <c r="D1382" s="218"/>
      <c r="E1382" s="186"/>
      <c r="I1382" s="176"/>
      <c r="J1382" s="188"/>
      <c r="P1382" s="188"/>
      <c r="Q1382" s="188"/>
      <c r="R1382" s="188"/>
      <c r="S1382" s="188"/>
    </row>
    <row r="1383" spans="1:19" s="4" customFormat="1" ht="21" customHeight="1">
      <c r="A1383" s="188"/>
      <c r="B1383" s="217"/>
      <c r="C1383" s="217"/>
      <c r="D1383" s="218"/>
      <c r="E1383" s="186"/>
      <c r="I1383" s="176"/>
      <c r="J1383" s="188"/>
      <c r="P1383" s="188"/>
      <c r="Q1383" s="188"/>
      <c r="R1383" s="188"/>
      <c r="S1383" s="188"/>
    </row>
    <row r="1384" spans="1:19" s="4" customFormat="1" ht="21" customHeight="1">
      <c r="A1384" s="188"/>
      <c r="B1384" s="217"/>
      <c r="C1384" s="217"/>
      <c r="D1384" s="218"/>
      <c r="E1384" s="186"/>
      <c r="I1384" s="176"/>
      <c r="J1384" s="188"/>
      <c r="P1384" s="188"/>
      <c r="Q1384" s="188"/>
      <c r="R1384" s="188"/>
      <c r="S1384" s="188"/>
    </row>
    <row r="1385" spans="1:19" s="4" customFormat="1" ht="21" customHeight="1">
      <c r="A1385" s="188"/>
      <c r="B1385" s="217"/>
      <c r="C1385" s="217"/>
      <c r="D1385" s="218"/>
      <c r="E1385" s="186"/>
      <c r="I1385" s="176"/>
      <c r="J1385" s="188"/>
      <c r="P1385" s="188"/>
      <c r="Q1385" s="188"/>
      <c r="R1385" s="188"/>
      <c r="S1385" s="188"/>
    </row>
    <row r="1386" spans="1:19" s="4" customFormat="1" ht="21" customHeight="1">
      <c r="A1386" s="188"/>
      <c r="B1386" s="217"/>
      <c r="C1386" s="217"/>
      <c r="D1386" s="218"/>
      <c r="E1386" s="186"/>
      <c r="I1386" s="176"/>
      <c r="J1386" s="188"/>
      <c r="P1386" s="188"/>
      <c r="Q1386" s="188"/>
      <c r="R1386" s="188"/>
      <c r="S1386" s="188"/>
    </row>
    <row r="1387" spans="1:19" s="4" customFormat="1" ht="21" customHeight="1">
      <c r="A1387" s="188"/>
      <c r="B1387" s="217"/>
      <c r="C1387" s="217"/>
      <c r="D1387" s="218"/>
      <c r="E1387" s="186"/>
      <c r="I1387" s="176"/>
      <c r="J1387" s="188"/>
      <c r="P1387" s="188"/>
      <c r="Q1387" s="188"/>
      <c r="R1387" s="188"/>
      <c r="S1387" s="188"/>
    </row>
    <row r="1388" spans="1:19" s="4" customFormat="1" ht="21" customHeight="1">
      <c r="A1388" s="188"/>
      <c r="B1388" s="217"/>
      <c r="C1388" s="217"/>
      <c r="D1388" s="218"/>
      <c r="E1388" s="186"/>
      <c r="I1388" s="176"/>
      <c r="J1388" s="188"/>
      <c r="P1388" s="188"/>
      <c r="Q1388" s="188"/>
      <c r="R1388" s="188"/>
      <c r="S1388" s="188"/>
    </row>
    <row r="1389" spans="1:19" s="4" customFormat="1" ht="21" customHeight="1">
      <c r="A1389" s="188"/>
      <c r="B1389" s="217"/>
      <c r="C1389" s="217"/>
      <c r="D1389" s="218"/>
      <c r="E1389" s="186"/>
      <c r="I1389" s="176"/>
      <c r="J1389" s="188"/>
      <c r="P1389" s="188"/>
      <c r="Q1389" s="188"/>
      <c r="R1389" s="188"/>
      <c r="S1389" s="188"/>
    </row>
    <row r="1390" spans="1:19" s="4" customFormat="1" ht="21" customHeight="1">
      <c r="A1390" s="188"/>
      <c r="B1390" s="217"/>
      <c r="C1390" s="217"/>
      <c r="D1390" s="218"/>
      <c r="E1390" s="186"/>
      <c r="I1390" s="176"/>
      <c r="J1390" s="188"/>
      <c r="P1390" s="188"/>
      <c r="Q1390" s="188"/>
      <c r="R1390" s="188"/>
      <c r="S1390" s="188"/>
    </row>
    <row r="1391" spans="1:19" s="4" customFormat="1" ht="21" customHeight="1">
      <c r="A1391" s="188"/>
      <c r="B1391" s="217"/>
      <c r="C1391" s="217"/>
      <c r="D1391" s="218"/>
      <c r="E1391" s="186"/>
      <c r="I1391" s="176"/>
      <c r="J1391" s="188"/>
      <c r="P1391" s="188"/>
      <c r="Q1391" s="188"/>
      <c r="R1391" s="188"/>
      <c r="S1391" s="188"/>
    </row>
    <row r="1392" spans="1:19" s="4" customFormat="1" ht="21" customHeight="1">
      <c r="A1392" s="188"/>
      <c r="B1392" s="217"/>
      <c r="C1392" s="217"/>
      <c r="D1392" s="218"/>
      <c r="E1392" s="186"/>
      <c r="I1392" s="176"/>
      <c r="J1392" s="188"/>
      <c r="P1392" s="188"/>
      <c r="Q1392" s="188"/>
      <c r="R1392" s="188"/>
      <c r="S1392" s="188"/>
    </row>
    <row r="1393" spans="1:19" s="4" customFormat="1" ht="21" customHeight="1">
      <c r="A1393" s="188"/>
      <c r="B1393" s="217"/>
      <c r="C1393" s="217"/>
      <c r="D1393" s="218"/>
      <c r="E1393" s="186"/>
      <c r="I1393" s="176"/>
      <c r="J1393" s="188"/>
      <c r="P1393" s="188"/>
      <c r="Q1393" s="188"/>
      <c r="R1393" s="188"/>
      <c r="S1393" s="188"/>
    </row>
    <row r="1394" spans="1:19" s="4" customFormat="1" ht="21" customHeight="1">
      <c r="A1394" s="188"/>
      <c r="B1394" s="217"/>
      <c r="C1394" s="217"/>
      <c r="D1394" s="218"/>
      <c r="E1394" s="186"/>
      <c r="I1394" s="176"/>
      <c r="J1394" s="188"/>
      <c r="P1394" s="188"/>
      <c r="Q1394" s="188"/>
      <c r="R1394" s="188"/>
      <c r="S1394" s="188"/>
    </row>
    <row r="1395" spans="1:19" s="4" customFormat="1" ht="21" customHeight="1">
      <c r="A1395" s="188"/>
      <c r="B1395" s="217"/>
      <c r="C1395" s="217"/>
      <c r="D1395" s="218"/>
      <c r="E1395" s="186"/>
      <c r="I1395" s="176"/>
      <c r="J1395" s="188"/>
      <c r="P1395" s="188"/>
      <c r="Q1395" s="188"/>
      <c r="R1395" s="188"/>
      <c r="S1395" s="188"/>
    </row>
    <row r="1396" spans="1:19" s="4" customFormat="1" ht="21" customHeight="1">
      <c r="A1396" s="188"/>
      <c r="B1396" s="217"/>
      <c r="C1396" s="217"/>
      <c r="D1396" s="218"/>
      <c r="E1396" s="186"/>
      <c r="I1396" s="176"/>
      <c r="J1396" s="188"/>
      <c r="P1396" s="188"/>
      <c r="Q1396" s="188"/>
      <c r="R1396" s="188"/>
      <c r="S1396" s="188"/>
    </row>
    <row r="1397" spans="1:19" s="4" customFormat="1" ht="21" customHeight="1">
      <c r="A1397" s="188"/>
      <c r="B1397" s="217"/>
      <c r="C1397" s="217"/>
      <c r="D1397" s="218"/>
      <c r="E1397" s="186"/>
      <c r="I1397" s="176"/>
      <c r="J1397" s="188"/>
      <c r="P1397" s="188"/>
      <c r="Q1397" s="188"/>
      <c r="R1397" s="188"/>
      <c r="S1397" s="188"/>
    </row>
    <row r="1398" spans="1:19" s="4" customFormat="1" ht="21" customHeight="1">
      <c r="A1398" s="188"/>
      <c r="B1398" s="217"/>
      <c r="C1398" s="217"/>
      <c r="D1398" s="218"/>
      <c r="E1398" s="186"/>
      <c r="I1398" s="176"/>
      <c r="J1398" s="188"/>
      <c r="P1398" s="188"/>
      <c r="Q1398" s="188"/>
      <c r="R1398" s="188"/>
      <c r="S1398" s="188"/>
    </row>
    <row r="1399" spans="1:19" s="4" customFormat="1" ht="21" customHeight="1">
      <c r="A1399" s="188"/>
      <c r="B1399" s="217"/>
      <c r="C1399" s="217"/>
      <c r="D1399" s="218"/>
      <c r="E1399" s="186"/>
      <c r="I1399" s="176"/>
      <c r="J1399" s="188"/>
      <c r="P1399" s="188"/>
      <c r="Q1399" s="188"/>
      <c r="R1399" s="188"/>
      <c r="S1399" s="188"/>
    </row>
    <row r="1400" spans="1:19" s="4" customFormat="1" ht="21" customHeight="1">
      <c r="A1400" s="188"/>
      <c r="B1400" s="217"/>
      <c r="C1400" s="217"/>
      <c r="D1400" s="218"/>
      <c r="E1400" s="186"/>
      <c r="I1400" s="176"/>
      <c r="J1400" s="188"/>
      <c r="P1400" s="188"/>
      <c r="Q1400" s="188"/>
      <c r="R1400" s="188"/>
      <c r="S1400" s="188"/>
    </row>
    <row r="1401" spans="1:19" s="4" customFormat="1" ht="21" customHeight="1">
      <c r="A1401" s="188"/>
      <c r="B1401" s="217"/>
      <c r="C1401" s="217"/>
      <c r="D1401" s="218"/>
      <c r="E1401" s="186"/>
      <c r="I1401" s="176"/>
      <c r="J1401" s="188"/>
      <c r="P1401" s="188"/>
      <c r="Q1401" s="188"/>
      <c r="R1401" s="188"/>
      <c r="S1401" s="188"/>
    </row>
    <row r="1402" spans="1:19" s="4" customFormat="1" ht="21" customHeight="1">
      <c r="A1402" s="188"/>
      <c r="B1402" s="217"/>
      <c r="C1402" s="217"/>
      <c r="D1402" s="218"/>
      <c r="E1402" s="186"/>
      <c r="I1402" s="176"/>
      <c r="J1402" s="188"/>
      <c r="P1402" s="188"/>
      <c r="Q1402" s="188"/>
      <c r="R1402" s="188"/>
      <c r="S1402" s="188"/>
    </row>
    <row r="1403" spans="1:19" s="4" customFormat="1" ht="21" customHeight="1">
      <c r="A1403" s="188"/>
      <c r="B1403" s="217"/>
      <c r="C1403" s="217"/>
      <c r="D1403" s="218"/>
      <c r="E1403" s="186"/>
      <c r="I1403" s="176"/>
      <c r="J1403" s="188"/>
      <c r="P1403" s="188"/>
      <c r="Q1403" s="188"/>
      <c r="R1403" s="188"/>
      <c r="S1403" s="188"/>
    </row>
    <row r="1404" spans="1:19" s="4" customFormat="1" ht="21" customHeight="1">
      <c r="A1404" s="188"/>
      <c r="B1404" s="217"/>
      <c r="C1404" s="217"/>
      <c r="D1404" s="218"/>
      <c r="E1404" s="186"/>
      <c r="I1404" s="176"/>
      <c r="J1404" s="188"/>
      <c r="P1404" s="188"/>
      <c r="Q1404" s="188"/>
      <c r="R1404" s="188"/>
      <c r="S1404" s="188"/>
    </row>
    <row r="1405" spans="1:19" s="4" customFormat="1" ht="21" customHeight="1">
      <c r="A1405" s="188"/>
      <c r="B1405" s="217"/>
      <c r="C1405" s="217"/>
      <c r="D1405" s="218"/>
      <c r="E1405" s="186"/>
      <c r="I1405" s="176"/>
      <c r="J1405" s="188"/>
      <c r="P1405" s="188"/>
      <c r="Q1405" s="188"/>
      <c r="R1405" s="188"/>
      <c r="S1405" s="188"/>
    </row>
    <row r="1406" spans="1:19" s="4" customFormat="1" ht="21" customHeight="1">
      <c r="A1406" s="188"/>
      <c r="B1406" s="217"/>
      <c r="C1406" s="217"/>
      <c r="D1406" s="218"/>
      <c r="E1406" s="186"/>
      <c r="I1406" s="176"/>
      <c r="J1406" s="188"/>
      <c r="P1406" s="188"/>
      <c r="Q1406" s="188"/>
      <c r="R1406" s="188"/>
      <c r="S1406" s="188"/>
    </row>
    <row r="1407" spans="1:19" s="4" customFormat="1" ht="21" customHeight="1">
      <c r="A1407" s="188"/>
      <c r="B1407" s="217"/>
      <c r="C1407" s="217"/>
      <c r="D1407" s="218"/>
      <c r="E1407" s="186"/>
      <c r="I1407" s="176"/>
      <c r="J1407" s="188"/>
      <c r="P1407" s="188"/>
      <c r="Q1407" s="188"/>
      <c r="R1407" s="188"/>
      <c r="S1407" s="188"/>
    </row>
    <row r="1408" spans="1:19" s="4" customFormat="1" ht="21" customHeight="1">
      <c r="A1408" s="188"/>
      <c r="B1408" s="217"/>
      <c r="C1408" s="217"/>
      <c r="D1408" s="218"/>
      <c r="E1408" s="186"/>
      <c r="I1408" s="176"/>
      <c r="J1408" s="188"/>
      <c r="P1408" s="188"/>
      <c r="Q1408" s="188"/>
      <c r="R1408" s="188"/>
      <c r="S1408" s="188"/>
    </row>
    <row r="1409" spans="1:19" s="4" customFormat="1" ht="21" customHeight="1">
      <c r="A1409" s="188"/>
      <c r="B1409" s="217"/>
      <c r="C1409" s="217"/>
      <c r="D1409" s="218"/>
      <c r="E1409" s="186"/>
      <c r="I1409" s="176"/>
      <c r="J1409" s="188"/>
      <c r="P1409" s="188"/>
      <c r="Q1409" s="188"/>
      <c r="R1409" s="188"/>
      <c r="S1409" s="188"/>
    </row>
    <row r="1410" spans="1:19" s="4" customFormat="1" ht="21" customHeight="1">
      <c r="A1410" s="188"/>
      <c r="B1410" s="217"/>
      <c r="C1410" s="217"/>
      <c r="D1410" s="218"/>
      <c r="E1410" s="186"/>
      <c r="I1410" s="176"/>
      <c r="J1410" s="188"/>
      <c r="P1410" s="188"/>
      <c r="Q1410" s="188"/>
      <c r="R1410" s="188"/>
      <c r="S1410" s="188"/>
    </row>
    <row r="1411" spans="1:19" s="4" customFormat="1" ht="21" customHeight="1">
      <c r="A1411" s="188"/>
      <c r="B1411" s="217"/>
      <c r="C1411" s="217"/>
      <c r="D1411" s="218"/>
      <c r="E1411" s="186"/>
      <c r="I1411" s="176"/>
      <c r="J1411" s="188"/>
      <c r="P1411" s="188"/>
      <c r="Q1411" s="188"/>
      <c r="R1411" s="188"/>
      <c r="S1411" s="188"/>
    </row>
    <row r="1412" spans="1:19" s="4" customFormat="1" ht="21" customHeight="1">
      <c r="A1412" s="188"/>
      <c r="B1412" s="217"/>
      <c r="C1412" s="217"/>
      <c r="D1412" s="218"/>
      <c r="E1412" s="186"/>
      <c r="I1412" s="176"/>
      <c r="J1412" s="188"/>
      <c r="P1412" s="188"/>
      <c r="Q1412" s="188"/>
      <c r="R1412" s="188"/>
      <c r="S1412" s="188"/>
    </row>
    <row r="1413" spans="1:19" s="4" customFormat="1" ht="21" customHeight="1">
      <c r="A1413" s="188"/>
      <c r="B1413" s="217"/>
      <c r="C1413" s="217"/>
      <c r="D1413" s="218"/>
      <c r="E1413" s="186"/>
      <c r="I1413" s="176"/>
      <c r="J1413" s="188"/>
      <c r="P1413" s="188"/>
      <c r="Q1413" s="188"/>
      <c r="R1413" s="188"/>
      <c r="S1413" s="188"/>
    </row>
    <row r="1414" spans="1:19" s="4" customFormat="1" ht="21" customHeight="1">
      <c r="A1414" s="188"/>
      <c r="B1414" s="217"/>
      <c r="C1414" s="217"/>
      <c r="D1414" s="218"/>
      <c r="E1414" s="186"/>
      <c r="I1414" s="176"/>
      <c r="J1414" s="188"/>
      <c r="P1414" s="188"/>
      <c r="Q1414" s="188"/>
      <c r="R1414" s="188"/>
      <c r="S1414" s="188"/>
    </row>
    <row r="1415" spans="1:19" s="4" customFormat="1" ht="21" customHeight="1">
      <c r="A1415" s="188"/>
      <c r="B1415" s="217"/>
      <c r="C1415" s="217"/>
      <c r="D1415" s="218"/>
      <c r="E1415" s="186"/>
      <c r="I1415" s="176"/>
      <c r="J1415" s="188"/>
      <c r="P1415" s="188"/>
      <c r="Q1415" s="188"/>
      <c r="R1415" s="188"/>
      <c r="S1415" s="188"/>
    </row>
    <row r="1416" spans="1:19" s="4" customFormat="1" ht="21" customHeight="1">
      <c r="A1416" s="188"/>
      <c r="B1416" s="217"/>
      <c r="C1416" s="217"/>
      <c r="D1416" s="218"/>
      <c r="E1416" s="186"/>
      <c r="I1416" s="176"/>
      <c r="J1416" s="188"/>
      <c r="P1416" s="188"/>
      <c r="Q1416" s="188"/>
      <c r="R1416" s="188"/>
      <c r="S1416" s="188"/>
    </row>
    <row r="1417" spans="1:19" s="4" customFormat="1" ht="21" customHeight="1">
      <c r="A1417" s="188"/>
      <c r="B1417" s="217"/>
      <c r="C1417" s="217"/>
      <c r="D1417" s="218"/>
      <c r="E1417" s="186"/>
      <c r="I1417" s="176"/>
      <c r="J1417" s="188"/>
      <c r="P1417" s="188"/>
      <c r="Q1417" s="188"/>
      <c r="R1417" s="188"/>
      <c r="S1417" s="188"/>
    </row>
    <row r="1418" spans="1:19" s="4" customFormat="1" ht="21" customHeight="1">
      <c r="A1418" s="188"/>
      <c r="B1418" s="217"/>
      <c r="C1418" s="217"/>
      <c r="D1418" s="218"/>
      <c r="E1418" s="186"/>
      <c r="I1418" s="176"/>
      <c r="J1418" s="188"/>
      <c r="P1418" s="188"/>
      <c r="Q1418" s="188"/>
      <c r="R1418" s="188"/>
      <c r="S1418" s="188"/>
    </row>
    <row r="1419" spans="1:19" s="4" customFormat="1" ht="21" customHeight="1">
      <c r="A1419" s="188"/>
      <c r="B1419" s="217"/>
      <c r="C1419" s="217"/>
      <c r="D1419" s="218"/>
      <c r="E1419" s="186"/>
      <c r="I1419" s="176"/>
      <c r="J1419" s="188"/>
      <c r="P1419" s="188"/>
      <c r="Q1419" s="188"/>
      <c r="R1419" s="188"/>
      <c r="S1419" s="188"/>
    </row>
    <row r="1420" spans="1:19" s="4" customFormat="1" ht="21" customHeight="1">
      <c r="A1420" s="188"/>
      <c r="B1420" s="217"/>
      <c r="C1420" s="217"/>
      <c r="D1420" s="218"/>
      <c r="E1420" s="186"/>
      <c r="I1420" s="176"/>
      <c r="J1420" s="188"/>
      <c r="P1420" s="188"/>
      <c r="Q1420" s="188"/>
      <c r="R1420" s="188"/>
      <c r="S1420" s="188"/>
    </row>
    <row r="1421" spans="1:19" s="4" customFormat="1" ht="21" customHeight="1">
      <c r="A1421" s="188"/>
      <c r="B1421" s="217"/>
      <c r="C1421" s="217"/>
      <c r="D1421" s="218"/>
      <c r="E1421" s="186"/>
      <c r="I1421" s="176"/>
      <c r="J1421" s="188"/>
      <c r="P1421" s="188"/>
      <c r="Q1421" s="188"/>
      <c r="R1421" s="188"/>
      <c r="S1421" s="188"/>
    </row>
    <row r="1422" spans="1:19" s="4" customFormat="1" ht="21" customHeight="1">
      <c r="A1422" s="188"/>
      <c r="B1422" s="217"/>
      <c r="C1422" s="217"/>
      <c r="D1422" s="218"/>
      <c r="E1422" s="186"/>
      <c r="I1422" s="176"/>
      <c r="J1422" s="188"/>
      <c r="P1422" s="188"/>
      <c r="Q1422" s="188"/>
      <c r="R1422" s="188"/>
      <c r="S1422" s="188"/>
    </row>
    <row r="1423" spans="1:19" s="4" customFormat="1" ht="21" customHeight="1">
      <c r="A1423" s="188"/>
      <c r="B1423" s="217"/>
      <c r="C1423" s="217"/>
      <c r="D1423" s="218"/>
      <c r="E1423" s="186"/>
      <c r="I1423" s="176"/>
      <c r="J1423" s="188"/>
      <c r="P1423" s="188"/>
      <c r="Q1423" s="188"/>
      <c r="R1423" s="188"/>
      <c r="S1423" s="188"/>
    </row>
    <row r="1424" spans="1:19" s="4" customFormat="1" ht="21" customHeight="1">
      <c r="A1424" s="188"/>
      <c r="B1424" s="217"/>
      <c r="C1424" s="217"/>
      <c r="D1424" s="218"/>
      <c r="E1424" s="186"/>
      <c r="I1424" s="176"/>
      <c r="J1424" s="188"/>
      <c r="P1424" s="188"/>
      <c r="Q1424" s="188"/>
      <c r="R1424" s="188"/>
      <c r="S1424" s="188"/>
    </row>
    <row r="1425" spans="1:19" s="4" customFormat="1" ht="21" customHeight="1">
      <c r="A1425" s="188"/>
      <c r="B1425" s="217"/>
      <c r="C1425" s="217"/>
      <c r="D1425" s="218"/>
      <c r="E1425" s="186"/>
      <c r="I1425" s="176"/>
      <c r="J1425" s="188"/>
      <c r="P1425" s="188"/>
      <c r="Q1425" s="188"/>
      <c r="R1425" s="188"/>
      <c r="S1425" s="188"/>
    </row>
    <row r="1426" spans="1:19" s="4" customFormat="1" ht="21" customHeight="1">
      <c r="A1426" s="188"/>
      <c r="B1426" s="217"/>
      <c r="C1426" s="217"/>
      <c r="D1426" s="218"/>
      <c r="E1426" s="186"/>
      <c r="I1426" s="176"/>
      <c r="J1426" s="188"/>
      <c r="P1426" s="188"/>
      <c r="Q1426" s="188"/>
      <c r="R1426" s="188"/>
      <c r="S1426" s="188"/>
    </row>
    <row r="1427" spans="1:19" s="4" customFormat="1" ht="21" customHeight="1">
      <c r="A1427" s="188"/>
      <c r="B1427" s="217"/>
      <c r="C1427" s="217"/>
      <c r="D1427" s="218"/>
      <c r="E1427" s="186"/>
      <c r="I1427" s="176"/>
      <c r="J1427" s="188"/>
      <c r="P1427" s="188"/>
      <c r="Q1427" s="188"/>
      <c r="R1427" s="188"/>
      <c r="S1427" s="188"/>
    </row>
    <row r="1428" spans="1:19" s="4" customFormat="1" ht="21" customHeight="1">
      <c r="A1428" s="188"/>
      <c r="B1428" s="217"/>
      <c r="C1428" s="217"/>
      <c r="D1428" s="218"/>
      <c r="E1428" s="186"/>
      <c r="I1428" s="176"/>
      <c r="J1428" s="188"/>
      <c r="P1428" s="188"/>
      <c r="Q1428" s="188"/>
      <c r="R1428" s="188"/>
      <c r="S1428" s="188"/>
    </row>
    <row r="1429" spans="1:19" s="4" customFormat="1" ht="21" customHeight="1">
      <c r="A1429" s="188"/>
      <c r="B1429" s="217"/>
      <c r="C1429" s="217"/>
      <c r="D1429" s="218"/>
      <c r="E1429" s="186"/>
      <c r="I1429" s="176"/>
      <c r="J1429" s="188"/>
      <c r="P1429" s="188"/>
      <c r="Q1429" s="188"/>
      <c r="R1429" s="188"/>
      <c r="S1429" s="188"/>
    </row>
    <row r="1430" spans="1:19" s="4" customFormat="1" ht="21" customHeight="1">
      <c r="A1430" s="188"/>
      <c r="B1430" s="217"/>
      <c r="C1430" s="217"/>
      <c r="D1430" s="218"/>
      <c r="E1430" s="186"/>
      <c r="I1430" s="176"/>
      <c r="J1430" s="188"/>
      <c r="P1430" s="188"/>
      <c r="Q1430" s="188"/>
      <c r="R1430" s="188"/>
      <c r="S1430" s="188"/>
    </row>
    <row r="1431" spans="1:19" s="4" customFormat="1" ht="21" customHeight="1">
      <c r="A1431" s="188"/>
      <c r="B1431" s="217"/>
      <c r="C1431" s="217"/>
      <c r="D1431" s="218"/>
      <c r="E1431" s="186"/>
      <c r="I1431" s="176"/>
      <c r="J1431" s="188"/>
      <c r="P1431" s="188"/>
      <c r="Q1431" s="188"/>
      <c r="R1431" s="188"/>
      <c r="S1431" s="188"/>
    </row>
    <row r="1432" spans="1:19" s="4" customFormat="1" ht="21" customHeight="1">
      <c r="A1432" s="188"/>
      <c r="B1432" s="217"/>
      <c r="C1432" s="217"/>
      <c r="D1432" s="218"/>
      <c r="E1432" s="186"/>
      <c r="I1432" s="176"/>
      <c r="J1432" s="188"/>
      <c r="P1432" s="188"/>
      <c r="Q1432" s="188"/>
      <c r="R1432" s="188"/>
      <c r="S1432" s="188"/>
    </row>
    <row r="1433" spans="1:19" s="4" customFormat="1" ht="21" customHeight="1">
      <c r="A1433" s="188"/>
      <c r="B1433" s="217"/>
      <c r="C1433" s="217"/>
      <c r="D1433" s="218"/>
      <c r="E1433" s="186"/>
      <c r="I1433" s="176"/>
      <c r="J1433" s="188"/>
      <c r="P1433" s="188"/>
      <c r="Q1433" s="188"/>
      <c r="R1433" s="188"/>
      <c r="S1433" s="188"/>
    </row>
    <row r="1434" spans="1:19" s="4" customFormat="1" ht="21" customHeight="1">
      <c r="A1434" s="188"/>
      <c r="B1434" s="217"/>
      <c r="C1434" s="217"/>
      <c r="D1434" s="218"/>
      <c r="E1434" s="186"/>
      <c r="I1434" s="176"/>
      <c r="J1434" s="188"/>
      <c r="P1434" s="188"/>
      <c r="Q1434" s="188"/>
      <c r="R1434" s="188"/>
      <c r="S1434" s="188"/>
    </row>
    <row r="1435" spans="1:19" s="4" customFormat="1" ht="21" customHeight="1">
      <c r="A1435" s="188"/>
      <c r="B1435" s="217"/>
      <c r="C1435" s="217"/>
      <c r="D1435" s="218"/>
      <c r="E1435" s="186"/>
      <c r="I1435" s="176"/>
      <c r="J1435" s="188"/>
      <c r="P1435" s="188"/>
      <c r="Q1435" s="188"/>
      <c r="R1435" s="188"/>
      <c r="S1435" s="188"/>
    </row>
    <row r="1436" spans="1:19" s="4" customFormat="1" ht="21" customHeight="1">
      <c r="A1436" s="188"/>
      <c r="B1436" s="217"/>
      <c r="C1436" s="217"/>
      <c r="D1436" s="218"/>
      <c r="E1436" s="186"/>
      <c r="I1436" s="176"/>
      <c r="J1436" s="188"/>
      <c r="P1436" s="188"/>
      <c r="Q1436" s="188"/>
      <c r="R1436" s="188"/>
      <c r="S1436" s="188"/>
    </row>
    <row r="1437" spans="1:19" s="4" customFormat="1" ht="21" customHeight="1">
      <c r="A1437" s="188"/>
      <c r="B1437" s="217"/>
      <c r="C1437" s="217"/>
      <c r="D1437" s="218"/>
      <c r="E1437" s="186"/>
      <c r="I1437" s="176"/>
      <c r="J1437" s="188"/>
      <c r="P1437" s="188"/>
      <c r="Q1437" s="188"/>
      <c r="R1437" s="188"/>
      <c r="S1437" s="188"/>
    </row>
    <row r="1438" spans="1:19" s="4" customFormat="1" ht="21" customHeight="1">
      <c r="A1438" s="188"/>
      <c r="B1438" s="217"/>
      <c r="C1438" s="217"/>
      <c r="D1438" s="218"/>
      <c r="E1438" s="186"/>
      <c r="I1438" s="176"/>
      <c r="J1438" s="188"/>
      <c r="P1438" s="188"/>
      <c r="Q1438" s="188"/>
      <c r="R1438" s="188"/>
      <c r="S1438" s="188"/>
    </row>
    <row r="1439" spans="1:19" s="4" customFormat="1" ht="21" customHeight="1">
      <c r="A1439" s="188"/>
      <c r="B1439" s="217"/>
      <c r="C1439" s="217"/>
      <c r="D1439" s="218"/>
      <c r="E1439" s="186"/>
      <c r="I1439" s="176"/>
      <c r="J1439" s="188"/>
      <c r="P1439" s="188"/>
      <c r="Q1439" s="188"/>
      <c r="R1439" s="188"/>
      <c r="S1439" s="188"/>
    </row>
    <row r="1440" spans="1:19" s="4" customFormat="1" ht="21" customHeight="1">
      <c r="A1440" s="188"/>
      <c r="B1440" s="217"/>
      <c r="C1440" s="217"/>
      <c r="D1440" s="218"/>
      <c r="E1440" s="186"/>
      <c r="I1440" s="176"/>
      <c r="J1440" s="188"/>
      <c r="P1440" s="188"/>
      <c r="Q1440" s="188"/>
      <c r="R1440" s="188"/>
      <c r="S1440" s="188"/>
    </row>
    <row r="1441" spans="1:19" s="4" customFormat="1" ht="21" customHeight="1">
      <c r="A1441" s="188"/>
      <c r="B1441" s="217"/>
      <c r="C1441" s="217"/>
      <c r="D1441" s="218"/>
      <c r="E1441" s="186"/>
      <c r="I1441" s="176"/>
      <c r="J1441" s="188"/>
      <c r="P1441" s="188"/>
      <c r="Q1441" s="188"/>
      <c r="R1441" s="188"/>
      <c r="S1441" s="188"/>
    </row>
    <row r="1442" spans="1:19" s="4" customFormat="1" ht="21" customHeight="1">
      <c r="A1442" s="188"/>
      <c r="B1442" s="217"/>
      <c r="C1442" s="217"/>
      <c r="D1442" s="218"/>
      <c r="E1442" s="186"/>
      <c r="I1442" s="176"/>
      <c r="J1442" s="188"/>
      <c r="P1442" s="188"/>
      <c r="Q1442" s="188"/>
      <c r="R1442" s="188"/>
      <c r="S1442" s="188"/>
    </row>
    <row r="1443" spans="1:19" s="4" customFormat="1" ht="21" customHeight="1">
      <c r="A1443" s="188"/>
      <c r="B1443" s="217"/>
      <c r="C1443" s="217"/>
      <c r="D1443" s="218"/>
      <c r="E1443" s="186"/>
      <c r="I1443" s="176"/>
      <c r="J1443" s="188"/>
      <c r="P1443" s="188"/>
      <c r="Q1443" s="188"/>
      <c r="R1443" s="188"/>
      <c r="S1443" s="188"/>
    </row>
    <row r="1444" spans="1:19" s="4" customFormat="1" ht="21" customHeight="1">
      <c r="A1444" s="188"/>
      <c r="B1444" s="217"/>
      <c r="C1444" s="217"/>
      <c r="D1444" s="218"/>
      <c r="E1444" s="186"/>
      <c r="I1444" s="176"/>
      <c r="J1444" s="188"/>
      <c r="P1444" s="188"/>
      <c r="Q1444" s="188"/>
      <c r="R1444" s="188"/>
      <c r="S1444" s="188"/>
    </row>
    <row r="1445" spans="1:19" s="4" customFormat="1" ht="21" customHeight="1">
      <c r="A1445" s="188"/>
      <c r="B1445" s="217"/>
      <c r="C1445" s="217"/>
      <c r="D1445" s="218"/>
      <c r="E1445" s="186"/>
      <c r="I1445" s="176"/>
      <c r="J1445" s="188"/>
      <c r="P1445" s="188"/>
      <c r="Q1445" s="188"/>
      <c r="R1445" s="188"/>
      <c r="S1445" s="188"/>
    </row>
    <row r="1446" spans="1:19" s="4" customFormat="1" ht="21" customHeight="1">
      <c r="A1446" s="188"/>
      <c r="B1446" s="217"/>
      <c r="C1446" s="217"/>
      <c r="D1446" s="218"/>
      <c r="E1446" s="186"/>
      <c r="I1446" s="176"/>
      <c r="J1446" s="188"/>
      <c r="P1446" s="188"/>
      <c r="Q1446" s="188"/>
      <c r="R1446" s="188"/>
      <c r="S1446" s="188"/>
    </row>
    <row r="1447" spans="1:19" s="4" customFormat="1" ht="21" customHeight="1">
      <c r="A1447" s="188"/>
      <c r="B1447" s="217"/>
      <c r="C1447" s="217"/>
      <c r="D1447" s="218"/>
      <c r="E1447" s="186"/>
      <c r="I1447" s="176"/>
      <c r="J1447" s="188"/>
      <c r="P1447" s="188"/>
      <c r="Q1447" s="188"/>
      <c r="R1447" s="188"/>
      <c r="S1447" s="188"/>
    </row>
    <row r="1448" spans="1:19" s="4" customFormat="1" ht="21" customHeight="1">
      <c r="A1448" s="188"/>
      <c r="B1448" s="217"/>
      <c r="C1448" s="217"/>
      <c r="D1448" s="218"/>
      <c r="E1448" s="186"/>
      <c r="I1448" s="176"/>
      <c r="J1448" s="188"/>
      <c r="P1448" s="188"/>
      <c r="Q1448" s="188"/>
      <c r="R1448" s="188"/>
      <c r="S1448" s="188"/>
    </row>
    <row r="1449" spans="1:19" s="4" customFormat="1" ht="21" customHeight="1">
      <c r="A1449" s="188"/>
      <c r="B1449" s="217"/>
      <c r="C1449" s="217"/>
      <c r="D1449" s="218"/>
      <c r="E1449" s="186"/>
      <c r="I1449" s="176"/>
      <c r="J1449" s="188"/>
      <c r="P1449" s="188"/>
      <c r="Q1449" s="188"/>
      <c r="R1449" s="188"/>
      <c r="S1449" s="188"/>
    </row>
    <row r="1450" spans="1:19" s="4" customFormat="1" ht="21" customHeight="1">
      <c r="A1450" s="188"/>
      <c r="B1450" s="217"/>
      <c r="C1450" s="217"/>
      <c r="D1450" s="218"/>
      <c r="E1450" s="186"/>
      <c r="I1450" s="176"/>
      <c r="J1450" s="188"/>
      <c r="P1450" s="188"/>
      <c r="Q1450" s="188"/>
      <c r="R1450" s="188"/>
      <c r="S1450" s="188"/>
    </row>
    <row r="1451" spans="1:19" s="4" customFormat="1" ht="21" customHeight="1">
      <c r="A1451" s="188"/>
      <c r="B1451" s="217"/>
      <c r="C1451" s="217"/>
      <c r="D1451" s="218"/>
      <c r="E1451" s="186"/>
      <c r="I1451" s="176"/>
      <c r="J1451" s="188"/>
      <c r="P1451" s="188"/>
      <c r="Q1451" s="188"/>
      <c r="R1451" s="188"/>
      <c r="S1451" s="188"/>
    </row>
    <row r="1452" spans="1:19" s="4" customFormat="1" ht="21" customHeight="1">
      <c r="A1452" s="188"/>
      <c r="B1452" s="217"/>
      <c r="C1452" s="217"/>
      <c r="D1452" s="218"/>
      <c r="E1452" s="186"/>
      <c r="I1452" s="176"/>
      <c r="J1452" s="188"/>
      <c r="P1452" s="188"/>
      <c r="Q1452" s="188"/>
      <c r="R1452" s="188"/>
      <c r="S1452" s="188"/>
    </row>
    <row r="1453" spans="1:19" s="4" customFormat="1" ht="21" customHeight="1">
      <c r="A1453" s="188"/>
      <c r="B1453" s="217"/>
      <c r="C1453" s="217"/>
      <c r="D1453" s="218"/>
      <c r="E1453" s="186"/>
      <c r="I1453" s="176"/>
      <c r="J1453" s="188"/>
      <c r="P1453" s="188"/>
      <c r="Q1453" s="188"/>
      <c r="R1453" s="188"/>
      <c r="S1453" s="188"/>
    </row>
    <row r="1454" spans="1:19" s="4" customFormat="1" ht="21" customHeight="1">
      <c r="A1454" s="188"/>
      <c r="B1454" s="217"/>
      <c r="C1454" s="217"/>
      <c r="D1454" s="218"/>
      <c r="E1454" s="186"/>
      <c r="I1454" s="176"/>
      <c r="J1454" s="188"/>
      <c r="P1454" s="188"/>
      <c r="Q1454" s="188"/>
      <c r="R1454" s="188"/>
      <c r="S1454" s="188"/>
    </row>
    <row r="1455" spans="1:19" s="4" customFormat="1" ht="21" customHeight="1">
      <c r="A1455" s="188"/>
      <c r="B1455" s="217"/>
      <c r="C1455" s="217"/>
      <c r="D1455" s="218"/>
      <c r="E1455" s="186"/>
      <c r="I1455" s="176"/>
      <c r="J1455" s="188"/>
      <c r="P1455" s="188"/>
      <c r="Q1455" s="188"/>
      <c r="R1455" s="188"/>
      <c r="S1455" s="188"/>
    </row>
    <row r="1456" spans="1:19" s="4" customFormat="1" ht="21" customHeight="1">
      <c r="A1456" s="188"/>
      <c r="B1456" s="217"/>
      <c r="C1456" s="217"/>
      <c r="D1456" s="218"/>
      <c r="E1456" s="186"/>
      <c r="I1456" s="176"/>
      <c r="J1456" s="188"/>
      <c r="P1456" s="188"/>
      <c r="Q1456" s="188"/>
      <c r="R1456" s="188"/>
      <c r="S1456" s="188"/>
    </row>
    <row r="1457" spans="1:19" s="4" customFormat="1" ht="21" customHeight="1">
      <c r="A1457" s="188"/>
      <c r="B1457" s="217"/>
      <c r="C1457" s="217"/>
      <c r="D1457" s="218"/>
      <c r="E1457" s="186"/>
      <c r="I1457" s="176"/>
      <c r="J1457" s="188"/>
      <c r="P1457" s="188"/>
      <c r="Q1457" s="188"/>
      <c r="R1457" s="188"/>
      <c r="S1457" s="188"/>
    </row>
    <row r="1458" spans="1:19" s="4" customFormat="1" ht="21" customHeight="1">
      <c r="A1458" s="188"/>
      <c r="B1458" s="217"/>
      <c r="C1458" s="217"/>
      <c r="D1458" s="218"/>
      <c r="E1458" s="186"/>
      <c r="I1458" s="176"/>
      <c r="J1458" s="188"/>
      <c r="P1458" s="188"/>
      <c r="Q1458" s="188"/>
      <c r="R1458" s="188"/>
      <c r="S1458" s="188"/>
    </row>
    <row r="1459" spans="1:19" s="4" customFormat="1" ht="21" customHeight="1">
      <c r="A1459" s="188"/>
      <c r="B1459" s="217"/>
      <c r="C1459" s="217"/>
      <c r="D1459" s="218"/>
      <c r="E1459" s="186"/>
      <c r="I1459" s="176"/>
      <c r="J1459" s="188"/>
      <c r="P1459" s="188"/>
      <c r="Q1459" s="188"/>
      <c r="R1459" s="188"/>
      <c r="S1459" s="188"/>
    </row>
    <row r="1460" spans="1:19" s="4" customFormat="1" ht="21" customHeight="1">
      <c r="A1460" s="188"/>
      <c r="B1460" s="217"/>
      <c r="C1460" s="217"/>
      <c r="D1460" s="218"/>
      <c r="E1460" s="186"/>
      <c r="I1460" s="176"/>
      <c r="J1460" s="188"/>
      <c r="P1460" s="188"/>
      <c r="Q1460" s="188"/>
      <c r="R1460" s="188"/>
      <c r="S1460" s="188"/>
    </row>
    <row r="1461" spans="1:19" s="4" customFormat="1" ht="21" customHeight="1">
      <c r="A1461" s="188"/>
      <c r="B1461" s="217"/>
      <c r="C1461" s="217"/>
      <c r="D1461" s="218"/>
      <c r="E1461" s="186"/>
      <c r="I1461" s="176"/>
      <c r="J1461" s="188"/>
      <c r="P1461" s="188"/>
      <c r="Q1461" s="188"/>
      <c r="R1461" s="188"/>
      <c r="S1461" s="188"/>
    </row>
    <row r="1462" spans="1:19" s="4" customFormat="1" ht="21" customHeight="1">
      <c r="A1462" s="188"/>
      <c r="B1462" s="217"/>
      <c r="C1462" s="217"/>
      <c r="D1462" s="218"/>
      <c r="E1462" s="186"/>
      <c r="I1462" s="176"/>
      <c r="J1462" s="188"/>
      <c r="P1462" s="188"/>
      <c r="Q1462" s="188"/>
      <c r="R1462" s="188"/>
      <c r="S1462" s="188"/>
    </row>
    <row r="1463" spans="1:19" s="4" customFormat="1" ht="21" customHeight="1">
      <c r="A1463" s="188"/>
      <c r="B1463" s="217"/>
      <c r="C1463" s="217"/>
      <c r="D1463" s="218"/>
      <c r="E1463" s="186"/>
      <c r="I1463" s="176"/>
      <c r="J1463" s="188"/>
      <c r="P1463" s="188"/>
      <c r="Q1463" s="188"/>
      <c r="R1463" s="188"/>
      <c r="S1463" s="188"/>
    </row>
    <row r="1464" spans="1:19" s="4" customFormat="1" ht="21" customHeight="1">
      <c r="A1464" s="188"/>
      <c r="B1464" s="217"/>
      <c r="C1464" s="217"/>
      <c r="D1464" s="218"/>
      <c r="E1464" s="186"/>
      <c r="I1464" s="176"/>
      <c r="J1464" s="188"/>
      <c r="P1464" s="188"/>
      <c r="Q1464" s="188"/>
      <c r="R1464" s="188"/>
      <c r="S1464" s="188"/>
    </row>
    <row r="1465" spans="1:19" s="4" customFormat="1" ht="21" customHeight="1">
      <c r="A1465" s="188"/>
      <c r="B1465" s="217"/>
      <c r="C1465" s="217"/>
      <c r="D1465" s="218"/>
      <c r="E1465" s="186"/>
      <c r="I1465" s="176"/>
      <c r="J1465" s="188"/>
      <c r="P1465" s="188"/>
      <c r="Q1465" s="188"/>
      <c r="R1465" s="188"/>
      <c r="S1465" s="188"/>
    </row>
    <row r="1466" spans="1:19" s="4" customFormat="1" ht="21" customHeight="1">
      <c r="A1466" s="188"/>
      <c r="B1466" s="217"/>
      <c r="C1466" s="217"/>
      <c r="D1466" s="218"/>
      <c r="E1466" s="186"/>
      <c r="I1466" s="176"/>
      <c r="J1466" s="188"/>
      <c r="P1466" s="188"/>
      <c r="Q1466" s="188"/>
      <c r="R1466" s="188"/>
      <c r="S1466" s="188"/>
    </row>
    <row r="1467" spans="1:19" s="4" customFormat="1" ht="21" customHeight="1">
      <c r="A1467" s="188"/>
      <c r="B1467" s="217"/>
      <c r="C1467" s="217"/>
      <c r="D1467" s="218"/>
      <c r="E1467" s="186"/>
      <c r="I1467" s="176"/>
      <c r="J1467" s="188"/>
      <c r="P1467" s="188"/>
      <c r="Q1467" s="188"/>
      <c r="R1467" s="188"/>
      <c r="S1467" s="188"/>
    </row>
    <row r="1468" spans="1:19" s="4" customFormat="1" ht="21" customHeight="1">
      <c r="A1468" s="188"/>
      <c r="B1468" s="217"/>
      <c r="C1468" s="217"/>
      <c r="D1468" s="218"/>
      <c r="E1468" s="186"/>
      <c r="I1468" s="176"/>
      <c r="J1468" s="188"/>
      <c r="P1468" s="188"/>
      <c r="Q1468" s="188"/>
      <c r="R1468" s="188"/>
      <c r="S1468" s="188"/>
    </row>
    <row r="1469" spans="1:19" s="4" customFormat="1" ht="21" customHeight="1">
      <c r="A1469" s="188"/>
      <c r="B1469" s="217"/>
      <c r="C1469" s="217"/>
      <c r="D1469" s="218"/>
      <c r="E1469" s="186"/>
      <c r="I1469" s="176"/>
      <c r="J1469" s="188"/>
      <c r="P1469" s="188"/>
      <c r="Q1469" s="188"/>
      <c r="R1469" s="188"/>
      <c r="S1469" s="188"/>
    </row>
    <row r="1470" spans="1:19" s="4" customFormat="1" ht="21" customHeight="1">
      <c r="A1470" s="188"/>
      <c r="B1470" s="217"/>
      <c r="C1470" s="217"/>
      <c r="D1470" s="218"/>
      <c r="E1470" s="186"/>
      <c r="I1470" s="176"/>
      <c r="J1470" s="188"/>
      <c r="P1470" s="188"/>
      <c r="Q1470" s="188"/>
      <c r="R1470" s="188"/>
      <c r="S1470" s="188"/>
    </row>
    <row r="1471" spans="1:19" s="4" customFormat="1" ht="21" customHeight="1">
      <c r="A1471" s="188"/>
      <c r="B1471" s="217"/>
      <c r="C1471" s="217"/>
      <c r="D1471" s="218"/>
      <c r="E1471" s="186"/>
      <c r="I1471" s="176"/>
      <c r="J1471" s="188"/>
      <c r="P1471" s="188"/>
      <c r="Q1471" s="188"/>
      <c r="R1471" s="188"/>
      <c r="S1471" s="188"/>
    </row>
    <row r="1472" spans="1:19" s="4" customFormat="1" ht="21" customHeight="1">
      <c r="A1472" s="188"/>
      <c r="B1472" s="217"/>
      <c r="C1472" s="217"/>
      <c r="D1472" s="218"/>
      <c r="E1472" s="186"/>
      <c r="I1472" s="176"/>
      <c r="J1472" s="188"/>
      <c r="P1472" s="188"/>
      <c r="Q1472" s="188"/>
      <c r="R1472" s="188"/>
      <c r="S1472" s="188"/>
    </row>
    <row r="1473" spans="1:19" s="4" customFormat="1" ht="21" customHeight="1">
      <c r="A1473" s="188"/>
      <c r="B1473" s="217"/>
      <c r="C1473" s="217"/>
      <c r="D1473" s="218"/>
      <c r="E1473" s="186"/>
      <c r="I1473" s="176"/>
      <c r="J1473" s="188"/>
      <c r="P1473" s="188"/>
      <c r="Q1473" s="188"/>
      <c r="R1473" s="188"/>
      <c r="S1473" s="188"/>
    </row>
    <row r="1474" spans="1:19" s="4" customFormat="1" ht="21" customHeight="1">
      <c r="A1474" s="188"/>
      <c r="B1474" s="217"/>
      <c r="C1474" s="217"/>
      <c r="D1474" s="218"/>
      <c r="E1474" s="186"/>
      <c r="I1474" s="176"/>
      <c r="J1474" s="188"/>
      <c r="P1474" s="188"/>
      <c r="Q1474" s="188"/>
      <c r="R1474" s="188"/>
      <c r="S1474" s="188"/>
    </row>
    <row r="1475" spans="1:19" s="4" customFormat="1" ht="21" customHeight="1">
      <c r="A1475" s="188"/>
      <c r="B1475" s="217"/>
      <c r="C1475" s="217"/>
      <c r="D1475" s="218"/>
      <c r="E1475" s="186"/>
      <c r="I1475" s="176"/>
      <c r="J1475" s="188"/>
      <c r="P1475" s="188"/>
      <c r="Q1475" s="188"/>
      <c r="R1475" s="188"/>
      <c r="S1475" s="188"/>
    </row>
    <row r="1476" spans="1:19" s="4" customFormat="1" ht="21" customHeight="1">
      <c r="A1476" s="188"/>
      <c r="B1476" s="217"/>
      <c r="C1476" s="217"/>
      <c r="D1476" s="218"/>
      <c r="E1476" s="186"/>
      <c r="I1476" s="176"/>
      <c r="J1476" s="188"/>
      <c r="P1476" s="188"/>
      <c r="Q1476" s="188"/>
      <c r="R1476" s="188"/>
      <c r="S1476" s="188"/>
    </row>
    <row r="1477" spans="1:19" s="4" customFormat="1" ht="21" customHeight="1">
      <c r="A1477" s="188"/>
      <c r="B1477" s="217"/>
      <c r="C1477" s="217"/>
      <c r="D1477" s="218"/>
      <c r="E1477" s="186"/>
      <c r="I1477" s="176"/>
      <c r="J1477" s="188"/>
      <c r="P1477" s="188"/>
      <c r="Q1477" s="188"/>
      <c r="R1477" s="188"/>
      <c r="S1477" s="188"/>
    </row>
    <row r="1478" spans="1:19" s="4" customFormat="1" ht="21" customHeight="1">
      <c r="A1478" s="188"/>
      <c r="B1478" s="217"/>
      <c r="C1478" s="217"/>
      <c r="D1478" s="218"/>
      <c r="E1478" s="186"/>
      <c r="I1478" s="176"/>
      <c r="J1478" s="188"/>
      <c r="P1478" s="188"/>
      <c r="Q1478" s="188"/>
      <c r="R1478" s="188"/>
      <c r="S1478" s="188"/>
    </row>
    <row r="1479" spans="1:19" s="4" customFormat="1" ht="21" customHeight="1">
      <c r="A1479" s="188"/>
      <c r="B1479" s="217"/>
      <c r="C1479" s="217"/>
      <c r="D1479" s="218"/>
      <c r="E1479" s="186"/>
      <c r="I1479" s="176"/>
      <c r="J1479" s="188"/>
      <c r="P1479" s="188"/>
      <c r="Q1479" s="188"/>
      <c r="R1479" s="188"/>
      <c r="S1479" s="188"/>
    </row>
    <row r="1480" spans="1:19" s="4" customFormat="1" ht="21" customHeight="1">
      <c r="A1480" s="188"/>
      <c r="B1480" s="217"/>
      <c r="C1480" s="217"/>
      <c r="D1480" s="218"/>
      <c r="E1480" s="186"/>
      <c r="I1480" s="176"/>
      <c r="J1480" s="188"/>
      <c r="P1480" s="188"/>
      <c r="Q1480" s="188"/>
      <c r="R1480" s="188"/>
      <c r="S1480" s="188"/>
    </row>
    <row r="1481" spans="1:19" s="4" customFormat="1" ht="21" customHeight="1">
      <c r="A1481" s="188"/>
      <c r="B1481" s="217"/>
      <c r="C1481" s="217"/>
      <c r="D1481" s="218"/>
      <c r="E1481" s="186"/>
      <c r="I1481" s="176"/>
      <c r="J1481" s="188"/>
      <c r="P1481" s="188"/>
      <c r="Q1481" s="188"/>
      <c r="R1481" s="188"/>
      <c r="S1481" s="188"/>
    </row>
    <row r="1482" spans="1:19" s="4" customFormat="1" ht="21" customHeight="1">
      <c r="A1482" s="188"/>
      <c r="B1482" s="217"/>
      <c r="C1482" s="217"/>
      <c r="D1482" s="218"/>
      <c r="E1482" s="186"/>
      <c r="I1482" s="176"/>
      <c r="J1482" s="188"/>
      <c r="P1482" s="188"/>
      <c r="Q1482" s="188"/>
      <c r="R1482" s="188"/>
      <c r="S1482" s="188"/>
    </row>
    <row r="1483" spans="1:19" s="4" customFormat="1" ht="21" customHeight="1">
      <c r="A1483" s="188"/>
      <c r="B1483" s="217"/>
      <c r="C1483" s="217"/>
      <c r="D1483" s="218"/>
      <c r="E1483" s="186"/>
      <c r="I1483" s="176"/>
      <c r="J1483" s="188"/>
      <c r="P1483" s="188"/>
      <c r="Q1483" s="188"/>
      <c r="R1483" s="188"/>
      <c r="S1483" s="188"/>
    </row>
    <row r="1484" spans="1:19" s="4" customFormat="1" ht="21" customHeight="1">
      <c r="A1484" s="188"/>
      <c r="B1484" s="217"/>
      <c r="C1484" s="217"/>
      <c r="D1484" s="218"/>
      <c r="E1484" s="186"/>
      <c r="I1484" s="176"/>
      <c r="J1484" s="188"/>
      <c r="P1484" s="188"/>
      <c r="Q1484" s="188"/>
      <c r="R1484" s="188"/>
      <c r="S1484" s="188"/>
    </row>
    <row r="1485" spans="1:19" s="4" customFormat="1" ht="21" customHeight="1">
      <c r="A1485" s="188"/>
      <c r="B1485" s="217"/>
      <c r="C1485" s="217"/>
      <c r="D1485" s="218"/>
      <c r="E1485" s="186"/>
      <c r="I1485" s="176"/>
      <c r="J1485" s="188"/>
      <c r="P1485" s="188"/>
      <c r="Q1485" s="188"/>
      <c r="R1485" s="188"/>
      <c r="S1485" s="188"/>
    </row>
    <row r="1486" spans="1:19" s="4" customFormat="1" ht="21" customHeight="1">
      <c r="A1486" s="188"/>
      <c r="B1486" s="217"/>
      <c r="C1486" s="217"/>
      <c r="D1486" s="218"/>
      <c r="E1486" s="186"/>
      <c r="I1486" s="176"/>
      <c r="J1486" s="188"/>
      <c r="P1486" s="188"/>
      <c r="Q1486" s="188"/>
      <c r="R1486" s="188"/>
      <c r="S1486" s="188"/>
    </row>
    <row r="1487" spans="1:19" s="4" customFormat="1" ht="21" customHeight="1">
      <c r="A1487" s="188"/>
      <c r="B1487" s="217"/>
      <c r="C1487" s="217"/>
      <c r="D1487" s="218"/>
      <c r="E1487" s="186"/>
      <c r="I1487" s="176"/>
      <c r="J1487" s="188"/>
      <c r="P1487" s="188"/>
      <c r="Q1487" s="188"/>
      <c r="R1487" s="188"/>
      <c r="S1487" s="188"/>
    </row>
    <row r="1488" spans="1:19" s="4" customFormat="1" ht="21" customHeight="1">
      <c r="A1488" s="188"/>
      <c r="B1488" s="217"/>
      <c r="C1488" s="217"/>
      <c r="D1488" s="218"/>
      <c r="E1488" s="186"/>
      <c r="I1488" s="176"/>
      <c r="J1488" s="188"/>
      <c r="P1488" s="188"/>
      <c r="Q1488" s="188"/>
      <c r="R1488" s="188"/>
      <c r="S1488" s="188"/>
    </row>
    <row r="1489" spans="1:19" s="4" customFormat="1" ht="21" customHeight="1">
      <c r="A1489" s="188"/>
      <c r="B1489" s="217"/>
      <c r="C1489" s="217"/>
      <c r="D1489" s="218"/>
      <c r="E1489" s="186"/>
      <c r="I1489" s="176"/>
      <c r="J1489" s="188"/>
      <c r="P1489" s="188"/>
      <c r="Q1489" s="188"/>
      <c r="R1489" s="188"/>
      <c r="S1489" s="188"/>
    </row>
    <row r="1490" spans="1:19" s="4" customFormat="1" ht="21" customHeight="1">
      <c r="A1490" s="188"/>
      <c r="B1490" s="217"/>
      <c r="C1490" s="217"/>
      <c r="D1490" s="218"/>
      <c r="E1490" s="186"/>
      <c r="I1490" s="176"/>
      <c r="J1490" s="188"/>
      <c r="P1490" s="188"/>
      <c r="Q1490" s="188"/>
      <c r="R1490" s="188"/>
      <c r="S1490" s="188"/>
    </row>
    <row r="1491" spans="1:19" s="4" customFormat="1" ht="21" customHeight="1">
      <c r="A1491" s="188"/>
      <c r="B1491" s="217"/>
      <c r="C1491" s="217"/>
      <c r="D1491" s="218"/>
      <c r="E1491" s="186"/>
      <c r="I1491" s="176"/>
      <c r="J1491" s="188"/>
      <c r="P1491" s="188"/>
      <c r="Q1491" s="188"/>
      <c r="R1491" s="188"/>
      <c r="S1491" s="188"/>
    </row>
    <row r="1492" spans="1:19" s="4" customFormat="1" ht="21" customHeight="1">
      <c r="A1492" s="188"/>
      <c r="B1492" s="217"/>
      <c r="C1492" s="217"/>
      <c r="D1492" s="218"/>
      <c r="E1492" s="186"/>
      <c r="I1492" s="176"/>
      <c r="J1492" s="188"/>
      <c r="P1492" s="188"/>
      <c r="Q1492" s="188"/>
      <c r="R1492" s="188"/>
      <c r="S1492" s="188"/>
    </row>
    <row r="1493" spans="1:19" s="4" customFormat="1" ht="21" customHeight="1">
      <c r="A1493" s="188"/>
      <c r="B1493" s="217"/>
      <c r="C1493" s="217"/>
      <c r="D1493" s="218"/>
      <c r="E1493" s="186"/>
      <c r="I1493" s="176"/>
      <c r="J1493" s="188"/>
      <c r="P1493" s="188"/>
      <c r="Q1493" s="188"/>
      <c r="R1493" s="188"/>
      <c r="S1493" s="188"/>
    </row>
    <row r="1494" spans="1:19" s="4" customFormat="1" ht="21" customHeight="1">
      <c r="A1494" s="188"/>
      <c r="B1494" s="217"/>
      <c r="C1494" s="217"/>
      <c r="D1494" s="218"/>
      <c r="E1494" s="186"/>
      <c r="I1494" s="176"/>
      <c r="J1494" s="188"/>
      <c r="P1494" s="188"/>
      <c r="Q1494" s="188"/>
      <c r="R1494" s="188"/>
      <c r="S1494" s="188"/>
    </row>
    <row r="1495" spans="1:19" s="4" customFormat="1" ht="21" customHeight="1">
      <c r="A1495" s="188"/>
      <c r="B1495" s="217"/>
      <c r="C1495" s="217"/>
      <c r="D1495" s="218"/>
      <c r="E1495" s="186"/>
      <c r="I1495" s="176"/>
      <c r="J1495" s="188"/>
      <c r="P1495" s="188"/>
      <c r="Q1495" s="188"/>
      <c r="R1495" s="188"/>
      <c r="S1495" s="188"/>
    </row>
    <row r="1496" spans="1:19" s="4" customFormat="1" ht="21" customHeight="1">
      <c r="A1496" s="188"/>
      <c r="B1496" s="217"/>
      <c r="C1496" s="217"/>
      <c r="D1496" s="218"/>
      <c r="E1496" s="186"/>
      <c r="I1496" s="176"/>
      <c r="J1496" s="188"/>
      <c r="P1496" s="188"/>
      <c r="Q1496" s="188"/>
      <c r="R1496" s="188"/>
      <c r="S1496" s="188"/>
    </row>
    <row r="1497" spans="1:19" s="4" customFormat="1" ht="21" customHeight="1">
      <c r="A1497" s="188"/>
      <c r="B1497" s="217"/>
      <c r="C1497" s="217"/>
      <c r="D1497" s="218"/>
      <c r="E1497" s="186"/>
      <c r="I1497" s="176"/>
      <c r="J1497" s="188"/>
      <c r="P1497" s="188"/>
      <c r="Q1497" s="188"/>
      <c r="R1497" s="188"/>
      <c r="S1497" s="188"/>
    </row>
    <row r="1498" spans="1:19" s="4" customFormat="1" ht="21" customHeight="1">
      <c r="A1498" s="188"/>
      <c r="B1498" s="217"/>
      <c r="C1498" s="217"/>
      <c r="D1498" s="218"/>
      <c r="E1498" s="186"/>
      <c r="I1498" s="176"/>
      <c r="J1498" s="188"/>
      <c r="P1498" s="188"/>
      <c r="Q1498" s="188"/>
      <c r="R1498" s="188"/>
      <c r="S1498" s="188"/>
    </row>
    <row r="1499" spans="1:19" s="4" customFormat="1" ht="21" customHeight="1">
      <c r="A1499" s="188"/>
      <c r="B1499" s="217"/>
      <c r="C1499" s="217"/>
      <c r="D1499" s="218"/>
      <c r="E1499" s="186"/>
      <c r="I1499" s="176"/>
      <c r="J1499" s="188"/>
      <c r="P1499" s="188"/>
      <c r="Q1499" s="188"/>
      <c r="R1499" s="188"/>
      <c r="S1499" s="188"/>
    </row>
    <row r="1500" spans="1:19" s="4" customFormat="1" ht="21" customHeight="1">
      <c r="A1500" s="188"/>
      <c r="B1500" s="217"/>
      <c r="C1500" s="217"/>
      <c r="D1500" s="218"/>
      <c r="E1500" s="186"/>
      <c r="I1500" s="176"/>
      <c r="J1500" s="188"/>
      <c r="P1500" s="188"/>
      <c r="Q1500" s="188"/>
      <c r="R1500" s="188"/>
      <c r="S1500" s="188"/>
    </row>
    <row r="1501" spans="1:19" s="4" customFormat="1" ht="21" customHeight="1">
      <c r="A1501" s="188"/>
      <c r="B1501" s="217"/>
      <c r="C1501" s="217"/>
      <c r="D1501" s="218"/>
      <c r="E1501" s="186"/>
      <c r="I1501" s="176"/>
      <c r="J1501" s="188"/>
      <c r="P1501" s="188"/>
      <c r="Q1501" s="188"/>
      <c r="R1501" s="188"/>
      <c r="S1501" s="188"/>
    </row>
    <row r="1502" spans="1:19" s="4" customFormat="1" ht="21" customHeight="1">
      <c r="A1502" s="188"/>
      <c r="B1502" s="217"/>
      <c r="C1502" s="217"/>
      <c r="D1502" s="218"/>
      <c r="E1502" s="186"/>
      <c r="I1502" s="176"/>
      <c r="J1502" s="188"/>
      <c r="P1502" s="188"/>
      <c r="Q1502" s="188"/>
      <c r="R1502" s="188"/>
      <c r="S1502" s="188"/>
    </row>
    <row r="1503" spans="1:19" s="4" customFormat="1" ht="21" customHeight="1">
      <c r="A1503" s="188"/>
      <c r="B1503" s="217"/>
      <c r="C1503" s="217"/>
      <c r="D1503" s="218"/>
      <c r="E1503" s="186"/>
      <c r="I1503" s="176"/>
      <c r="J1503" s="188"/>
      <c r="P1503" s="188"/>
      <c r="Q1503" s="188"/>
      <c r="R1503" s="188"/>
      <c r="S1503" s="188"/>
    </row>
    <row r="1504" spans="1:19" s="4" customFormat="1" ht="21" customHeight="1">
      <c r="A1504" s="188"/>
      <c r="B1504" s="217"/>
      <c r="C1504" s="217"/>
      <c r="D1504" s="218"/>
      <c r="E1504" s="186"/>
      <c r="I1504" s="176"/>
      <c r="J1504" s="188"/>
      <c r="P1504" s="188"/>
      <c r="Q1504" s="188"/>
      <c r="R1504" s="188"/>
      <c r="S1504" s="188"/>
    </row>
    <row r="1505" spans="1:19" s="4" customFormat="1" ht="21" customHeight="1">
      <c r="A1505" s="188"/>
      <c r="B1505" s="217"/>
      <c r="C1505" s="217"/>
      <c r="D1505" s="218"/>
      <c r="E1505" s="186"/>
      <c r="I1505" s="176"/>
      <c r="J1505" s="188"/>
      <c r="P1505" s="188"/>
      <c r="Q1505" s="188"/>
      <c r="R1505" s="188"/>
      <c r="S1505" s="188"/>
    </row>
    <row r="1506" spans="1:19" s="4" customFormat="1" ht="21" customHeight="1">
      <c r="A1506" s="188"/>
      <c r="B1506" s="217"/>
      <c r="C1506" s="217"/>
      <c r="D1506" s="218"/>
      <c r="E1506" s="186"/>
      <c r="I1506" s="176"/>
      <c r="J1506" s="188"/>
      <c r="P1506" s="188"/>
      <c r="Q1506" s="188"/>
      <c r="R1506" s="188"/>
      <c r="S1506" s="188"/>
    </row>
    <row r="1507" spans="1:19" s="4" customFormat="1" ht="21" customHeight="1">
      <c r="A1507" s="188"/>
      <c r="B1507" s="217"/>
      <c r="C1507" s="217"/>
      <c r="D1507" s="218"/>
      <c r="E1507" s="186"/>
      <c r="I1507" s="176"/>
      <c r="J1507" s="188"/>
      <c r="P1507" s="188"/>
      <c r="Q1507" s="188"/>
      <c r="R1507" s="188"/>
      <c r="S1507" s="188"/>
    </row>
    <row r="1508" spans="1:19" s="4" customFormat="1" ht="21" customHeight="1">
      <c r="A1508" s="188"/>
      <c r="B1508" s="217"/>
      <c r="C1508" s="217"/>
      <c r="D1508" s="218"/>
      <c r="E1508" s="186"/>
      <c r="I1508" s="176"/>
      <c r="J1508" s="188"/>
      <c r="P1508" s="188"/>
      <c r="Q1508" s="188"/>
      <c r="R1508" s="188"/>
      <c r="S1508" s="188"/>
    </row>
    <row r="1509" spans="1:19" s="4" customFormat="1" ht="21" customHeight="1">
      <c r="A1509" s="188"/>
      <c r="B1509" s="217"/>
      <c r="C1509" s="217"/>
      <c r="D1509" s="218"/>
      <c r="E1509" s="186"/>
      <c r="I1509" s="176"/>
      <c r="J1509" s="188"/>
      <c r="P1509" s="188"/>
      <c r="Q1509" s="188"/>
      <c r="R1509" s="188"/>
      <c r="S1509" s="188"/>
    </row>
    <row r="1510" spans="1:19" s="4" customFormat="1" ht="21" customHeight="1">
      <c r="A1510" s="188"/>
      <c r="B1510" s="217"/>
      <c r="C1510" s="217"/>
      <c r="D1510" s="218"/>
      <c r="E1510" s="186"/>
      <c r="I1510" s="176"/>
      <c r="J1510" s="188"/>
      <c r="P1510" s="188"/>
      <c r="Q1510" s="188"/>
      <c r="R1510" s="188"/>
      <c r="S1510" s="188"/>
    </row>
    <row r="1511" spans="1:19" s="4" customFormat="1" ht="21" customHeight="1">
      <c r="A1511" s="188"/>
      <c r="B1511" s="217"/>
      <c r="C1511" s="217"/>
      <c r="D1511" s="218"/>
      <c r="E1511" s="186"/>
      <c r="I1511" s="176"/>
      <c r="J1511" s="188"/>
      <c r="P1511" s="188"/>
      <c r="Q1511" s="188"/>
      <c r="R1511" s="188"/>
      <c r="S1511" s="188"/>
    </row>
    <row r="1512" spans="1:19" s="4" customFormat="1" ht="21" customHeight="1">
      <c r="A1512" s="188"/>
      <c r="B1512" s="217"/>
      <c r="C1512" s="217"/>
      <c r="D1512" s="218"/>
      <c r="E1512" s="186"/>
      <c r="I1512" s="176"/>
      <c r="J1512" s="188"/>
      <c r="P1512" s="188"/>
      <c r="Q1512" s="188"/>
      <c r="R1512" s="188"/>
      <c r="S1512" s="188"/>
    </row>
    <row r="1513" spans="1:19" s="4" customFormat="1" ht="21" customHeight="1">
      <c r="A1513" s="188"/>
      <c r="B1513" s="217"/>
      <c r="C1513" s="217"/>
      <c r="D1513" s="218"/>
      <c r="E1513" s="186"/>
      <c r="I1513" s="176"/>
      <c r="J1513" s="188"/>
      <c r="P1513" s="188"/>
      <c r="Q1513" s="188"/>
      <c r="R1513" s="188"/>
      <c r="S1513" s="188"/>
    </row>
    <row r="1514" spans="1:19" s="4" customFormat="1" ht="21" customHeight="1">
      <c r="A1514" s="188"/>
      <c r="B1514" s="217"/>
      <c r="C1514" s="217"/>
      <c r="D1514" s="218"/>
      <c r="E1514" s="186"/>
      <c r="I1514" s="176"/>
      <c r="J1514" s="188"/>
      <c r="P1514" s="188"/>
      <c r="Q1514" s="188"/>
      <c r="R1514" s="188"/>
      <c r="S1514" s="188"/>
    </row>
    <row r="1515" spans="1:19" s="4" customFormat="1" ht="21" customHeight="1">
      <c r="A1515" s="188"/>
      <c r="B1515" s="217"/>
      <c r="C1515" s="217"/>
      <c r="D1515" s="218"/>
      <c r="E1515" s="186"/>
      <c r="I1515" s="176"/>
      <c r="J1515" s="188"/>
      <c r="P1515" s="188"/>
      <c r="Q1515" s="188"/>
      <c r="R1515" s="188"/>
      <c r="S1515" s="188"/>
    </row>
    <row r="1516" spans="1:19" s="4" customFormat="1" ht="21" customHeight="1">
      <c r="A1516" s="188"/>
      <c r="B1516" s="217"/>
      <c r="C1516" s="217"/>
      <c r="D1516" s="218"/>
      <c r="E1516" s="186"/>
      <c r="I1516" s="176"/>
      <c r="J1516" s="188"/>
      <c r="P1516" s="188"/>
      <c r="Q1516" s="188"/>
      <c r="R1516" s="188"/>
      <c r="S1516" s="188"/>
    </row>
    <row r="1517" spans="1:19" s="4" customFormat="1" ht="21" customHeight="1">
      <c r="A1517" s="188"/>
      <c r="B1517" s="217"/>
      <c r="C1517" s="217"/>
      <c r="D1517" s="218"/>
      <c r="E1517" s="186"/>
      <c r="I1517" s="176"/>
      <c r="J1517" s="188"/>
      <c r="P1517" s="188"/>
      <c r="Q1517" s="188"/>
      <c r="R1517" s="188"/>
      <c r="S1517" s="188"/>
    </row>
    <row r="1518" spans="1:19" s="4" customFormat="1" ht="21" customHeight="1">
      <c r="A1518" s="188"/>
      <c r="B1518" s="217"/>
      <c r="C1518" s="217"/>
      <c r="D1518" s="218"/>
      <c r="E1518" s="186"/>
      <c r="I1518" s="176"/>
      <c r="J1518" s="188"/>
      <c r="P1518" s="188"/>
      <c r="Q1518" s="188"/>
      <c r="R1518" s="188"/>
      <c r="S1518" s="188"/>
    </row>
    <row r="1519" spans="1:19" s="4" customFormat="1" ht="21" customHeight="1">
      <c r="A1519" s="188"/>
      <c r="B1519" s="217"/>
      <c r="C1519" s="217"/>
      <c r="D1519" s="218"/>
      <c r="E1519" s="186"/>
      <c r="I1519" s="176"/>
      <c r="J1519" s="188"/>
      <c r="P1519" s="188"/>
      <c r="Q1519" s="188"/>
      <c r="R1519" s="188"/>
      <c r="S1519" s="188"/>
    </row>
    <row r="1520" spans="1:19" s="4" customFormat="1" ht="21" customHeight="1">
      <c r="A1520" s="188"/>
      <c r="B1520" s="217"/>
      <c r="C1520" s="217"/>
      <c r="D1520" s="218"/>
      <c r="E1520" s="186"/>
      <c r="I1520" s="176"/>
      <c r="J1520" s="188"/>
      <c r="P1520" s="188"/>
      <c r="Q1520" s="188"/>
      <c r="R1520" s="188"/>
      <c r="S1520" s="188"/>
    </row>
    <row r="1521" spans="1:19" s="4" customFormat="1" ht="21" customHeight="1">
      <c r="A1521" s="188"/>
      <c r="B1521" s="217"/>
      <c r="C1521" s="217"/>
      <c r="D1521" s="218"/>
      <c r="E1521" s="186"/>
      <c r="I1521" s="176"/>
      <c r="J1521" s="188"/>
      <c r="P1521" s="188"/>
      <c r="Q1521" s="188"/>
      <c r="R1521" s="188"/>
      <c r="S1521" s="188"/>
    </row>
    <row r="1522" spans="1:19" s="4" customFormat="1" ht="21" customHeight="1">
      <c r="A1522" s="188"/>
      <c r="B1522" s="217"/>
      <c r="C1522" s="217"/>
      <c r="D1522" s="218"/>
      <c r="E1522" s="186"/>
      <c r="I1522" s="176"/>
      <c r="J1522" s="188"/>
      <c r="P1522" s="188"/>
      <c r="Q1522" s="188"/>
      <c r="R1522" s="188"/>
      <c r="S1522" s="188"/>
    </row>
    <row r="1523" spans="1:19" s="4" customFormat="1" ht="21" customHeight="1">
      <c r="A1523" s="188"/>
      <c r="B1523" s="217"/>
      <c r="C1523" s="217"/>
      <c r="D1523" s="218"/>
      <c r="E1523" s="186"/>
      <c r="I1523" s="176"/>
      <c r="J1523" s="188"/>
      <c r="P1523" s="188"/>
      <c r="Q1523" s="188"/>
      <c r="R1523" s="188"/>
      <c r="S1523" s="188"/>
    </row>
    <row r="1524" spans="1:19" s="4" customFormat="1" ht="21" customHeight="1">
      <c r="A1524" s="188"/>
      <c r="B1524" s="217"/>
      <c r="C1524" s="217"/>
      <c r="D1524" s="218"/>
      <c r="E1524" s="186"/>
      <c r="I1524" s="176"/>
      <c r="J1524" s="188"/>
      <c r="P1524" s="188"/>
      <c r="Q1524" s="188"/>
      <c r="R1524" s="188"/>
      <c r="S1524" s="188"/>
    </row>
    <row r="1525" spans="1:19" s="4" customFormat="1" ht="21" customHeight="1">
      <c r="A1525" s="188"/>
      <c r="B1525" s="217"/>
      <c r="C1525" s="217"/>
      <c r="D1525" s="218"/>
      <c r="E1525" s="186"/>
      <c r="I1525" s="176"/>
      <c r="J1525" s="188"/>
      <c r="P1525" s="188"/>
      <c r="Q1525" s="188"/>
      <c r="R1525" s="188"/>
      <c r="S1525" s="188"/>
    </row>
    <row r="1526" spans="1:19" s="4" customFormat="1" ht="21" customHeight="1">
      <c r="A1526" s="188"/>
      <c r="B1526" s="217"/>
      <c r="C1526" s="217"/>
      <c r="D1526" s="218"/>
      <c r="E1526" s="186"/>
      <c r="I1526" s="176"/>
      <c r="J1526" s="188"/>
      <c r="P1526" s="188"/>
      <c r="Q1526" s="188"/>
      <c r="R1526" s="188"/>
      <c r="S1526" s="188"/>
    </row>
    <row r="1527" spans="1:19" s="4" customFormat="1" ht="21" customHeight="1">
      <c r="A1527" s="188"/>
      <c r="B1527" s="217"/>
      <c r="C1527" s="217"/>
      <c r="D1527" s="218"/>
      <c r="E1527" s="186"/>
      <c r="I1527" s="176"/>
      <c r="J1527" s="188"/>
      <c r="P1527" s="188"/>
      <c r="Q1527" s="188"/>
      <c r="R1527" s="188"/>
      <c r="S1527" s="188"/>
    </row>
    <row r="1528" spans="1:19" s="4" customFormat="1" ht="21" customHeight="1">
      <c r="A1528" s="188"/>
      <c r="B1528" s="217"/>
      <c r="C1528" s="217"/>
      <c r="D1528" s="218"/>
      <c r="E1528" s="186"/>
      <c r="I1528" s="176"/>
      <c r="J1528" s="188"/>
      <c r="P1528" s="188"/>
      <c r="Q1528" s="188"/>
      <c r="R1528" s="188"/>
      <c r="S1528" s="188"/>
    </row>
    <row r="1529" spans="1:19" s="4" customFormat="1" ht="21" customHeight="1">
      <c r="A1529" s="188"/>
      <c r="B1529" s="217"/>
      <c r="C1529" s="217"/>
      <c r="D1529" s="218"/>
      <c r="E1529" s="186"/>
      <c r="I1529" s="176"/>
      <c r="J1529" s="188"/>
      <c r="P1529" s="188"/>
      <c r="Q1529" s="188"/>
      <c r="R1529" s="188"/>
      <c r="S1529" s="188"/>
    </row>
    <row r="1530" spans="1:19" s="4" customFormat="1" ht="21" customHeight="1">
      <c r="A1530" s="188"/>
      <c r="B1530" s="217"/>
      <c r="C1530" s="217"/>
      <c r="D1530" s="218"/>
      <c r="E1530" s="186"/>
      <c r="I1530" s="176"/>
      <c r="J1530" s="188"/>
      <c r="P1530" s="188"/>
      <c r="Q1530" s="188"/>
      <c r="R1530" s="188"/>
      <c r="S1530" s="188"/>
    </row>
    <row r="1531" spans="1:19" s="4" customFormat="1" ht="21" customHeight="1">
      <c r="A1531" s="188"/>
      <c r="B1531" s="217"/>
      <c r="C1531" s="217"/>
      <c r="D1531" s="218"/>
      <c r="E1531" s="186"/>
      <c r="I1531" s="176"/>
      <c r="J1531" s="188"/>
      <c r="P1531" s="188"/>
      <c r="Q1531" s="188"/>
      <c r="R1531" s="188"/>
      <c r="S1531" s="188"/>
    </row>
    <row r="1532" spans="1:19" s="4" customFormat="1" ht="21" customHeight="1">
      <c r="A1532" s="188"/>
      <c r="B1532" s="217"/>
      <c r="C1532" s="217"/>
      <c r="D1532" s="218"/>
      <c r="E1532" s="186"/>
      <c r="I1532" s="176"/>
      <c r="J1532" s="188"/>
      <c r="P1532" s="188"/>
      <c r="Q1532" s="188"/>
      <c r="R1532" s="188"/>
      <c r="S1532" s="188"/>
    </row>
    <row r="1533" spans="1:19" s="4" customFormat="1" ht="21" customHeight="1">
      <c r="A1533" s="188"/>
      <c r="B1533" s="217"/>
      <c r="C1533" s="217"/>
      <c r="D1533" s="218"/>
      <c r="E1533" s="186"/>
      <c r="I1533" s="176"/>
      <c r="J1533" s="188"/>
      <c r="P1533" s="188"/>
      <c r="Q1533" s="188"/>
      <c r="R1533" s="188"/>
      <c r="S1533" s="188"/>
    </row>
    <row r="1534" spans="1:19" s="4" customFormat="1" ht="21" customHeight="1">
      <c r="A1534" s="188"/>
      <c r="B1534" s="217"/>
      <c r="C1534" s="217"/>
      <c r="D1534" s="218"/>
      <c r="E1534" s="186"/>
      <c r="I1534" s="176"/>
      <c r="J1534" s="188"/>
      <c r="P1534" s="188"/>
      <c r="Q1534" s="188"/>
      <c r="R1534" s="188"/>
      <c r="S1534" s="188"/>
    </row>
    <row r="1535" spans="1:19" s="4" customFormat="1" ht="21" customHeight="1">
      <c r="A1535" s="188"/>
      <c r="B1535" s="217"/>
      <c r="C1535" s="217"/>
      <c r="D1535" s="218"/>
      <c r="E1535" s="186"/>
      <c r="I1535" s="176"/>
      <c r="J1535" s="188"/>
      <c r="P1535" s="188"/>
      <c r="Q1535" s="188"/>
      <c r="R1535" s="188"/>
      <c r="S1535" s="188"/>
    </row>
    <row r="1536" spans="1:19" s="4" customFormat="1" ht="21" customHeight="1">
      <c r="A1536" s="188"/>
      <c r="B1536" s="217"/>
      <c r="C1536" s="217"/>
      <c r="D1536" s="218"/>
      <c r="E1536" s="186"/>
      <c r="I1536" s="176"/>
      <c r="J1536" s="188"/>
      <c r="P1536" s="188"/>
      <c r="Q1536" s="188"/>
      <c r="R1536" s="188"/>
      <c r="S1536" s="188"/>
    </row>
    <row r="1537" spans="1:19" s="4" customFormat="1" ht="21" customHeight="1">
      <c r="A1537" s="188"/>
      <c r="B1537" s="217"/>
      <c r="C1537" s="217"/>
      <c r="D1537" s="218"/>
      <c r="E1537" s="186"/>
      <c r="I1537" s="176"/>
      <c r="J1537" s="188"/>
      <c r="P1537" s="188"/>
      <c r="Q1537" s="188"/>
      <c r="R1537" s="188"/>
      <c r="S1537" s="188"/>
    </row>
    <row r="1538" spans="1:19" s="4" customFormat="1" ht="21" customHeight="1">
      <c r="A1538" s="188"/>
      <c r="B1538" s="217"/>
      <c r="C1538" s="217"/>
      <c r="D1538" s="218"/>
      <c r="E1538" s="186"/>
      <c r="I1538" s="176"/>
      <c r="J1538" s="188"/>
      <c r="P1538" s="188"/>
      <c r="Q1538" s="188"/>
      <c r="R1538" s="188"/>
      <c r="S1538" s="188"/>
    </row>
    <row r="1539" spans="1:19" s="4" customFormat="1" ht="21" customHeight="1">
      <c r="A1539" s="188"/>
      <c r="B1539" s="217"/>
      <c r="C1539" s="217"/>
      <c r="D1539" s="218"/>
      <c r="E1539" s="186"/>
      <c r="I1539" s="176"/>
      <c r="J1539" s="188"/>
      <c r="P1539" s="188"/>
      <c r="Q1539" s="188"/>
      <c r="R1539" s="188"/>
      <c r="S1539" s="188"/>
    </row>
    <row r="1540" spans="1:19" s="4" customFormat="1" ht="21" customHeight="1">
      <c r="A1540" s="188"/>
      <c r="B1540" s="217"/>
      <c r="C1540" s="217"/>
      <c r="D1540" s="218"/>
      <c r="E1540" s="186"/>
      <c r="I1540" s="176"/>
      <c r="J1540" s="188"/>
      <c r="P1540" s="188"/>
      <c r="Q1540" s="188"/>
      <c r="R1540" s="188"/>
      <c r="S1540" s="188"/>
    </row>
    <row r="1541" spans="1:19" s="4" customFormat="1" ht="21" customHeight="1">
      <c r="A1541" s="188"/>
      <c r="B1541" s="217"/>
      <c r="C1541" s="217"/>
      <c r="D1541" s="218"/>
      <c r="E1541" s="186"/>
      <c r="I1541" s="176"/>
      <c r="J1541" s="188"/>
      <c r="P1541" s="188"/>
      <c r="Q1541" s="188"/>
      <c r="R1541" s="188"/>
      <c r="S1541" s="188"/>
    </row>
    <row r="1542" spans="1:19" s="4" customFormat="1" ht="21" customHeight="1">
      <c r="A1542" s="188"/>
      <c r="B1542" s="217"/>
      <c r="C1542" s="217"/>
      <c r="D1542" s="218"/>
      <c r="E1542" s="186"/>
      <c r="I1542" s="176"/>
      <c r="J1542" s="188"/>
      <c r="P1542" s="188"/>
      <c r="Q1542" s="188"/>
      <c r="R1542" s="188"/>
      <c r="S1542" s="188"/>
    </row>
    <row r="1543" spans="1:19" s="4" customFormat="1" ht="21" customHeight="1">
      <c r="A1543" s="188"/>
      <c r="B1543" s="217"/>
      <c r="C1543" s="217"/>
      <c r="D1543" s="218"/>
      <c r="E1543" s="186"/>
      <c r="I1543" s="176"/>
      <c r="J1543" s="188"/>
      <c r="P1543" s="188"/>
      <c r="Q1543" s="188"/>
      <c r="R1543" s="188"/>
      <c r="S1543" s="188"/>
    </row>
    <row r="1544" spans="1:19" s="4" customFormat="1" ht="21" customHeight="1">
      <c r="A1544" s="188"/>
      <c r="B1544" s="217"/>
      <c r="C1544" s="217"/>
      <c r="D1544" s="218"/>
      <c r="E1544" s="186"/>
      <c r="I1544" s="176"/>
      <c r="J1544" s="188"/>
      <c r="P1544" s="188"/>
      <c r="Q1544" s="188"/>
      <c r="R1544" s="188"/>
      <c r="S1544" s="188"/>
    </row>
    <row r="1545" spans="1:19" s="4" customFormat="1" ht="21" customHeight="1">
      <c r="A1545" s="188"/>
      <c r="B1545" s="217"/>
      <c r="C1545" s="217"/>
      <c r="D1545" s="218"/>
      <c r="E1545" s="186"/>
      <c r="I1545" s="176"/>
      <c r="J1545" s="188"/>
      <c r="P1545" s="188"/>
      <c r="Q1545" s="188"/>
      <c r="R1545" s="188"/>
      <c r="S1545" s="188"/>
    </row>
    <row r="1546" spans="1:19" s="4" customFormat="1" ht="21" customHeight="1">
      <c r="A1546" s="188"/>
      <c r="B1546" s="217"/>
      <c r="C1546" s="217"/>
      <c r="D1546" s="218"/>
      <c r="E1546" s="186"/>
      <c r="I1546" s="176"/>
      <c r="J1546" s="188"/>
      <c r="P1546" s="188"/>
      <c r="Q1546" s="188"/>
      <c r="R1546" s="188"/>
      <c r="S1546" s="188"/>
    </row>
    <row r="1547" spans="1:19" s="4" customFormat="1" ht="21" customHeight="1">
      <c r="A1547" s="188"/>
      <c r="B1547" s="217"/>
      <c r="C1547" s="217"/>
      <c r="D1547" s="218"/>
      <c r="E1547" s="186"/>
      <c r="I1547" s="176"/>
      <c r="J1547" s="188"/>
      <c r="P1547" s="188"/>
      <c r="Q1547" s="188"/>
      <c r="R1547" s="188"/>
      <c r="S1547" s="188"/>
    </row>
    <row r="1548" spans="1:19" s="4" customFormat="1" ht="21" customHeight="1">
      <c r="A1548" s="188"/>
      <c r="B1548" s="217"/>
      <c r="C1548" s="217"/>
      <c r="D1548" s="218"/>
      <c r="E1548" s="186"/>
      <c r="I1548" s="176"/>
      <c r="J1548" s="188"/>
      <c r="P1548" s="188"/>
      <c r="Q1548" s="188"/>
      <c r="R1548" s="188"/>
      <c r="S1548" s="188"/>
    </row>
    <row r="1549" spans="1:19" s="4" customFormat="1" ht="21" customHeight="1">
      <c r="A1549" s="188"/>
      <c r="B1549" s="217"/>
      <c r="C1549" s="217"/>
      <c r="D1549" s="218"/>
      <c r="E1549" s="186"/>
      <c r="I1549" s="176"/>
      <c r="J1549" s="188"/>
      <c r="P1549" s="188"/>
      <c r="Q1549" s="188"/>
      <c r="R1549" s="188"/>
      <c r="S1549" s="188"/>
    </row>
    <row r="1550" spans="1:19" s="4" customFormat="1" ht="21" customHeight="1">
      <c r="A1550" s="188"/>
      <c r="B1550" s="217"/>
      <c r="C1550" s="217"/>
      <c r="D1550" s="218"/>
      <c r="E1550" s="186"/>
      <c r="I1550" s="176"/>
      <c r="J1550" s="188"/>
      <c r="P1550" s="188"/>
      <c r="Q1550" s="188"/>
      <c r="R1550" s="188"/>
      <c r="S1550" s="188"/>
    </row>
    <row r="1551" spans="1:19" s="4" customFormat="1" ht="21" customHeight="1">
      <c r="A1551" s="188"/>
      <c r="B1551" s="217"/>
      <c r="C1551" s="217"/>
      <c r="D1551" s="218"/>
      <c r="E1551" s="186"/>
      <c r="I1551" s="176"/>
      <c r="J1551" s="188"/>
      <c r="P1551" s="188"/>
      <c r="Q1551" s="188"/>
      <c r="R1551" s="188"/>
      <c r="S1551" s="188"/>
    </row>
    <row r="1552" spans="1:19" s="4" customFormat="1" ht="21" customHeight="1">
      <c r="A1552" s="188"/>
      <c r="B1552" s="217"/>
      <c r="C1552" s="217"/>
      <c r="D1552" s="218"/>
      <c r="E1552" s="186"/>
      <c r="I1552" s="176"/>
      <c r="J1552" s="188"/>
      <c r="P1552" s="188"/>
      <c r="Q1552" s="188"/>
      <c r="R1552" s="188"/>
      <c r="S1552" s="188"/>
    </row>
    <row r="1553" spans="1:19" s="4" customFormat="1" ht="21" customHeight="1">
      <c r="A1553" s="188"/>
      <c r="B1553" s="217"/>
      <c r="C1553" s="217"/>
      <c r="D1553" s="218"/>
      <c r="E1553" s="186"/>
      <c r="I1553" s="176"/>
      <c r="J1553" s="188"/>
      <c r="P1553" s="188"/>
      <c r="Q1553" s="188"/>
      <c r="R1553" s="188"/>
      <c r="S1553" s="188"/>
    </row>
    <row r="1554" spans="1:19" s="4" customFormat="1" ht="21" customHeight="1">
      <c r="A1554" s="188"/>
      <c r="B1554" s="217"/>
      <c r="C1554" s="217"/>
      <c r="D1554" s="218"/>
      <c r="E1554" s="186"/>
      <c r="I1554" s="176"/>
      <c r="J1554" s="188"/>
      <c r="P1554" s="188"/>
      <c r="Q1554" s="188"/>
      <c r="R1554" s="188"/>
      <c r="S1554" s="188"/>
    </row>
    <row r="1555" spans="1:19" s="4" customFormat="1" ht="21" customHeight="1">
      <c r="A1555" s="188"/>
      <c r="B1555" s="217"/>
      <c r="C1555" s="217"/>
      <c r="D1555" s="218"/>
      <c r="E1555" s="186"/>
      <c r="I1555" s="176"/>
      <c r="J1555" s="188"/>
      <c r="P1555" s="188"/>
      <c r="Q1555" s="188"/>
      <c r="R1555" s="188"/>
      <c r="S1555" s="188"/>
    </row>
    <row r="1556" spans="1:19" s="4" customFormat="1" ht="21" customHeight="1">
      <c r="A1556" s="188"/>
      <c r="B1556" s="217"/>
      <c r="C1556" s="217"/>
      <c r="D1556" s="218"/>
      <c r="E1556" s="186"/>
      <c r="I1556" s="176"/>
      <c r="J1556" s="188"/>
      <c r="P1556" s="188"/>
      <c r="Q1556" s="188"/>
      <c r="R1556" s="188"/>
      <c r="S1556" s="188"/>
    </row>
    <row r="1557" spans="1:19" s="4" customFormat="1" ht="21" customHeight="1">
      <c r="A1557" s="188"/>
      <c r="B1557" s="217"/>
      <c r="C1557" s="217"/>
      <c r="D1557" s="218"/>
      <c r="E1557" s="186"/>
      <c r="I1557" s="176"/>
      <c r="J1557" s="188"/>
      <c r="P1557" s="188"/>
      <c r="Q1557" s="188"/>
      <c r="R1557" s="188"/>
      <c r="S1557" s="188"/>
    </row>
    <row r="1558" spans="1:19" s="4" customFormat="1" ht="21" customHeight="1">
      <c r="A1558" s="188"/>
      <c r="B1558" s="217"/>
      <c r="C1558" s="217"/>
      <c r="D1558" s="218"/>
      <c r="E1558" s="186"/>
      <c r="I1558" s="176"/>
      <c r="J1558" s="188"/>
      <c r="P1558" s="188"/>
      <c r="Q1558" s="188"/>
      <c r="R1558" s="188"/>
      <c r="S1558" s="188"/>
    </row>
    <row r="1559" spans="1:19" s="4" customFormat="1" ht="21" customHeight="1">
      <c r="A1559" s="188"/>
      <c r="B1559" s="217"/>
      <c r="C1559" s="217"/>
      <c r="D1559" s="218"/>
      <c r="E1559" s="186"/>
      <c r="I1559" s="176"/>
      <c r="J1559" s="188"/>
      <c r="P1559" s="188"/>
      <c r="Q1559" s="188"/>
      <c r="R1559" s="188"/>
      <c r="S1559" s="188"/>
    </row>
    <row r="1560" spans="1:19" s="4" customFormat="1" ht="21" customHeight="1">
      <c r="A1560" s="188"/>
      <c r="B1560" s="217"/>
      <c r="C1560" s="217"/>
      <c r="D1560" s="218"/>
      <c r="E1560" s="186"/>
      <c r="I1560" s="176"/>
      <c r="J1560" s="188"/>
      <c r="P1560" s="188"/>
      <c r="Q1560" s="188"/>
      <c r="R1560" s="188"/>
      <c r="S1560" s="188"/>
    </row>
    <row r="1561" spans="1:19" s="4" customFormat="1" ht="21" customHeight="1">
      <c r="A1561" s="188"/>
      <c r="B1561" s="217"/>
      <c r="C1561" s="217"/>
      <c r="D1561" s="218"/>
      <c r="E1561" s="186"/>
      <c r="I1561" s="176"/>
      <c r="J1561" s="188"/>
      <c r="P1561" s="188"/>
      <c r="Q1561" s="188"/>
      <c r="R1561" s="188"/>
      <c r="S1561" s="188"/>
    </row>
    <row r="1562" spans="1:19" s="4" customFormat="1" ht="21" customHeight="1">
      <c r="A1562" s="188"/>
      <c r="B1562" s="217"/>
      <c r="C1562" s="217"/>
      <c r="D1562" s="218"/>
      <c r="E1562" s="186"/>
      <c r="I1562" s="176"/>
      <c r="J1562" s="188"/>
      <c r="P1562" s="188"/>
      <c r="Q1562" s="188"/>
      <c r="R1562" s="188"/>
      <c r="S1562" s="188"/>
    </row>
    <row r="1563" spans="1:19" s="4" customFormat="1" ht="21" customHeight="1">
      <c r="A1563" s="188"/>
      <c r="B1563" s="217"/>
      <c r="C1563" s="217"/>
      <c r="D1563" s="218"/>
      <c r="E1563" s="186"/>
      <c r="I1563" s="176"/>
      <c r="J1563" s="188"/>
      <c r="P1563" s="188"/>
      <c r="Q1563" s="188"/>
      <c r="R1563" s="188"/>
      <c r="S1563" s="188"/>
    </row>
    <row r="1564" spans="1:19" s="4" customFormat="1" ht="21" customHeight="1">
      <c r="A1564" s="188"/>
      <c r="B1564" s="217"/>
      <c r="C1564" s="217"/>
      <c r="D1564" s="218"/>
      <c r="E1564" s="186"/>
      <c r="I1564" s="176"/>
      <c r="J1564" s="188"/>
      <c r="P1564" s="188"/>
      <c r="Q1564" s="188"/>
      <c r="R1564" s="188"/>
      <c r="S1564" s="188"/>
    </row>
    <row r="1565" spans="1:19" s="4" customFormat="1" ht="21" customHeight="1">
      <c r="A1565" s="188"/>
      <c r="B1565" s="217"/>
      <c r="C1565" s="217"/>
      <c r="D1565" s="218"/>
      <c r="E1565" s="186"/>
      <c r="I1565" s="176"/>
      <c r="J1565" s="188"/>
      <c r="P1565" s="188"/>
      <c r="Q1565" s="188"/>
      <c r="R1565" s="188"/>
      <c r="S1565" s="188"/>
    </row>
    <row r="1566" spans="1:19" s="4" customFormat="1" ht="21" customHeight="1">
      <c r="A1566" s="188"/>
      <c r="B1566" s="217"/>
      <c r="C1566" s="217"/>
      <c r="D1566" s="218"/>
      <c r="E1566" s="186"/>
      <c r="I1566" s="176"/>
      <c r="J1566" s="188"/>
      <c r="P1566" s="188"/>
      <c r="Q1566" s="188"/>
      <c r="R1566" s="188"/>
      <c r="S1566" s="188"/>
    </row>
    <row r="1567" spans="1:19" s="4" customFormat="1" ht="21" customHeight="1">
      <c r="A1567" s="188"/>
      <c r="B1567" s="217"/>
      <c r="C1567" s="217"/>
      <c r="D1567" s="218"/>
      <c r="E1567" s="186"/>
      <c r="I1567" s="176"/>
      <c r="J1567" s="188"/>
      <c r="P1567" s="188"/>
      <c r="Q1567" s="188"/>
      <c r="R1567" s="188"/>
      <c r="S1567" s="188"/>
    </row>
    <row r="1568" spans="1:19" s="4" customFormat="1" ht="21" customHeight="1">
      <c r="A1568" s="188"/>
      <c r="B1568" s="217"/>
      <c r="C1568" s="217"/>
      <c r="D1568" s="218"/>
      <c r="E1568" s="186"/>
      <c r="I1568" s="176"/>
      <c r="J1568" s="188"/>
      <c r="P1568" s="188"/>
      <c r="Q1568" s="188"/>
      <c r="R1568" s="188"/>
      <c r="S1568" s="188"/>
    </row>
    <row r="1569" spans="1:19" s="4" customFormat="1" ht="21" customHeight="1">
      <c r="A1569" s="188"/>
      <c r="B1569" s="217"/>
      <c r="C1569" s="217"/>
      <c r="D1569" s="218"/>
      <c r="E1569" s="186"/>
      <c r="I1569" s="176"/>
      <c r="J1569" s="188"/>
      <c r="P1569" s="188"/>
      <c r="Q1569" s="188"/>
      <c r="R1569" s="188"/>
      <c r="S1569" s="188"/>
    </row>
    <row r="1570" spans="1:19" s="4" customFormat="1" ht="21" customHeight="1">
      <c r="A1570" s="188"/>
      <c r="B1570" s="217"/>
      <c r="C1570" s="217"/>
      <c r="D1570" s="218"/>
      <c r="E1570" s="186"/>
      <c r="I1570" s="176"/>
      <c r="J1570" s="188"/>
      <c r="P1570" s="188"/>
      <c r="Q1570" s="188"/>
      <c r="R1570" s="188"/>
      <c r="S1570" s="188"/>
    </row>
    <row r="1571" spans="1:19" s="4" customFormat="1" ht="21" customHeight="1">
      <c r="A1571" s="188"/>
      <c r="B1571" s="217"/>
      <c r="C1571" s="217"/>
      <c r="D1571" s="218"/>
      <c r="E1571" s="186"/>
      <c r="I1571" s="176"/>
      <c r="J1571" s="188"/>
      <c r="P1571" s="188"/>
      <c r="Q1571" s="188"/>
      <c r="R1571" s="188"/>
      <c r="S1571" s="188"/>
    </row>
    <row r="1572" spans="1:19" s="4" customFormat="1" ht="21" customHeight="1">
      <c r="A1572" s="188"/>
      <c r="B1572" s="217"/>
      <c r="C1572" s="217"/>
      <c r="D1572" s="218"/>
      <c r="E1572" s="186"/>
      <c r="I1572" s="176"/>
      <c r="J1572" s="188"/>
      <c r="P1572" s="188"/>
      <c r="Q1572" s="188"/>
      <c r="R1572" s="188"/>
      <c r="S1572" s="188"/>
    </row>
    <row r="1573" spans="1:19" s="4" customFormat="1" ht="21" customHeight="1">
      <c r="A1573" s="188"/>
      <c r="B1573" s="217"/>
      <c r="C1573" s="217"/>
      <c r="D1573" s="218"/>
      <c r="E1573" s="186"/>
      <c r="I1573" s="176"/>
      <c r="J1573" s="188"/>
      <c r="P1573" s="188"/>
      <c r="Q1573" s="188"/>
      <c r="R1573" s="188"/>
      <c r="S1573" s="188"/>
    </row>
    <row r="1574" spans="1:19" s="4" customFormat="1" ht="21" customHeight="1">
      <c r="A1574" s="188"/>
      <c r="B1574" s="217"/>
      <c r="C1574" s="217"/>
      <c r="D1574" s="218"/>
      <c r="E1574" s="186"/>
      <c r="I1574" s="176"/>
      <c r="J1574" s="188"/>
      <c r="P1574" s="188"/>
      <c r="Q1574" s="188"/>
      <c r="R1574" s="188"/>
      <c r="S1574" s="188"/>
    </row>
    <row r="1575" spans="1:19" s="4" customFormat="1" ht="21" customHeight="1">
      <c r="A1575" s="188"/>
      <c r="B1575" s="217"/>
      <c r="C1575" s="217"/>
      <c r="D1575" s="218"/>
      <c r="E1575" s="186"/>
      <c r="I1575" s="176"/>
      <c r="J1575" s="188"/>
      <c r="P1575" s="188"/>
      <c r="Q1575" s="188"/>
      <c r="R1575" s="188"/>
      <c r="S1575" s="188"/>
    </row>
    <row r="1576" spans="1:19" s="4" customFormat="1" ht="21" customHeight="1">
      <c r="A1576" s="188"/>
      <c r="B1576" s="217"/>
      <c r="C1576" s="217"/>
      <c r="D1576" s="218"/>
      <c r="E1576" s="186"/>
      <c r="I1576" s="176"/>
      <c r="J1576" s="188"/>
      <c r="P1576" s="188"/>
      <c r="Q1576" s="188"/>
      <c r="R1576" s="188"/>
      <c r="S1576" s="188"/>
    </row>
    <row r="1577" spans="1:19" s="4" customFormat="1" ht="21" customHeight="1">
      <c r="A1577" s="188"/>
      <c r="B1577" s="217"/>
      <c r="C1577" s="217"/>
      <c r="D1577" s="218"/>
      <c r="E1577" s="186"/>
      <c r="I1577" s="176"/>
      <c r="J1577" s="188"/>
      <c r="P1577" s="188"/>
      <c r="Q1577" s="188"/>
      <c r="R1577" s="188"/>
      <c r="S1577" s="188"/>
    </row>
    <row r="1578" spans="1:19" s="4" customFormat="1" ht="21" customHeight="1">
      <c r="A1578" s="188"/>
      <c r="B1578" s="217"/>
      <c r="C1578" s="217"/>
      <c r="D1578" s="218"/>
      <c r="E1578" s="186"/>
      <c r="I1578" s="176"/>
      <c r="J1578" s="188"/>
      <c r="P1578" s="188"/>
      <c r="Q1578" s="188"/>
      <c r="R1578" s="188"/>
      <c r="S1578" s="188"/>
    </row>
    <row r="1579" spans="1:19" s="4" customFormat="1" ht="21" customHeight="1">
      <c r="A1579" s="188"/>
      <c r="B1579" s="217"/>
      <c r="C1579" s="217"/>
      <c r="D1579" s="218"/>
      <c r="E1579" s="186"/>
      <c r="I1579" s="176"/>
      <c r="J1579" s="188"/>
      <c r="P1579" s="188"/>
      <c r="Q1579" s="188"/>
      <c r="R1579" s="188"/>
      <c r="S1579" s="188"/>
    </row>
    <row r="1580" spans="1:19" s="4" customFormat="1" ht="21" customHeight="1">
      <c r="A1580" s="188"/>
      <c r="B1580" s="217"/>
      <c r="C1580" s="217"/>
      <c r="D1580" s="218"/>
      <c r="E1580" s="186"/>
      <c r="I1580" s="176"/>
      <c r="J1580" s="188"/>
      <c r="P1580" s="188"/>
      <c r="Q1580" s="188"/>
      <c r="R1580" s="188"/>
      <c r="S1580" s="188"/>
    </row>
    <row r="1581" spans="1:19" s="4" customFormat="1" ht="21" customHeight="1">
      <c r="A1581" s="188"/>
      <c r="B1581" s="217"/>
      <c r="C1581" s="217"/>
      <c r="D1581" s="218"/>
      <c r="E1581" s="186"/>
      <c r="I1581" s="176"/>
      <c r="J1581" s="188"/>
      <c r="P1581" s="188"/>
      <c r="Q1581" s="188"/>
      <c r="R1581" s="188"/>
      <c r="S1581" s="188"/>
    </row>
    <row r="1582" spans="1:19" s="4" customFormat="1" ht="21" customHeight="1">
      <c r="A1582" s="188"/>
      <c r="B1582" s="217"/>
      <c r="C1582" s="217"/>
      <c r="D1582" s="218"/>
      <c r="E1582" s="186"/>
      <c r="I1582" s="176"/>
      <c r="J1582" s="188"/>
      <c r="P1582" s="188"/>
      <c r="Q1582" s="188"/>
      <c r="R1582" s="188"/>
      <c r="S1582" s="188"/>
    </row>
    <row r="1583" spans="1:19" s="4" customFormat="1" ht="21" customHeight="1">
      <c r="A1583" s="188"/>
      <c r="B1583" s="217"/>
      <c r="C1583" s="217"/>
      <c r="D1583" s="218"/>
      <c r="E1583" s="186"/>
      <c r="I1583" s="176"/>
      <c r="J1583" s="188"/>
      <c r="P1583" s="188"/>
      <c r="Q1583" s="188"/>
      <c r="R1583" s="188"/>
      <c r="S1583" s="188"/>
    </row>
    <row r="1584" spans="1:19" s="4" customFormat="1" ht="21" customHeight="1">
      <c r="A1584" s="188"/>
      <c r="B1584" s="217"/>
      <c r="C1584" s="217"/>
      <c r="D1584" s="218"/>
      <c r="E1584" s="186"/>
      <c r="I1584" s="176"/>
      <c r="J1584" s="188"/>
      <c r="P1584" s="188"/>
      <c r="Q1584" s="188"/>
      <c r="R1584" s="188"/>
      <c r="S1584" s="188"/>
    </row>
    <row r="1585" spans="1:19" s="4" customFormat="1" ht="21" customHeight="1">
      <c r="A1585" s="188"/>
      <c r="B1585" s="217"/>
      <c r="C1585" s="217"/>
      <c r="D1585" s="218"/>
      <c r="E1585" s="186"/>
      <c r="I1585" s="176"/>
      <c r="J1585" s="188"/>
      <c r="P1585" s="188"/>
      <c r="Q1585" s="188"/>
      <c r="R1585" s="188"/>
      <c r="S1585" s="188"/>
    </row>
    <row r="1586" spans="1:19" s="4" customFormat="1" ht="21" customHeight="1">
      <c r="A1586" s="188"/>
      <c r="B1586" s="217"/>
      <c r="C1586" s="217"/>
      <c r="D1586" s="218"/>
      <c r="E1586" s="186"/>
      <c r="I1586" s="176"/>
      <c r="J1586" s="188"/>
      <c r="P1586" s="188"/>
      <c r="Q1586" s="188"/>
      <c r="R1586" s="188"/>
      <c r="S1586" s="188"/>
    </row>
    <row r="1587" spans="1:19" s="4" customFormat="1" ht="21" customHeight="1">
      <c r="A1587" s="188"/>
      <c r="B1587" s="217"/>
      <c r="C1587" s="217"/>
      <c r="D1587" s="218"/>
      <c r="E1587" s="186"/>
      <c r="I1587" s="176"/>
      <c r="J1587" s="188"/>
      <c r="P1587" s="188"/>
      <c r="Q1587" s="188"/>
      <c r="R1587" s="188"/>
      <c r="S1587" s="188"/>
    </row>
    <row r="1588" spans="1:19" s="4" customFormat="1" ht="21" customHeight="1">
      <c r="A1588" s="188"/>
      <c r="B1588" s="217"/>
      <c r="C1588" s="217"/>
      <c r="D1588" s="218"/>
      <c r="E1588" s="186"/>
      <c r="I1588" s="176"/>
      <c r="J1588" s="188"/>
      <c r="P1588" s="188"/>
      <c r="Q1588" s="188"/>
      <c r="R1588" s="188"/>
      <c r="S1588" s="188"/>
    </row>
    <row r="1589" spans="1:19" s="4" customFormat="1" ht="21" customHeight="1">
      <c r="A1589" s="188"/>
      <c r="B1589" s="217"/>
      <c r="C1589" s="217"/>
      <c r="D1589" s="218"/>
      <c r="E1589" s="186"/>
      <c r="I1589" s="176"/>
      <c r="J1589" s="188"/>
      <c r="P1589" s="188"/>
      <c r="Q1589" s="188"/>
      <c r="R1589" s="188"/>
      <c r="S1589" s="188"/>
    </row>
    <row r="1590" spans="1:19" s="4" customFormat="1" ht="21" customHeight="1">
      <c r="A1590" s="188"/>
      <c r="B1590" s="217"/>
      <c r="C1590" s="217"/>
      <c r="D1590" s="218"/>
      <c r="E1590" s="186"/>
      <c r="I1590" s="176"/>
      <c r="J1590" s="188"/>
      <c r="P1590" s="188"/>
      <c r="Q1590" s="188"/>
      <c r="R1590" s="188"/>
      <c r="S1590" s="188"/>
    </row>
    <row r="1591" spans="1:19" s="4" customFormat="1" ht="21" customHeight="1">
      <c r="A1591" s="188"/>
      <c r="B1591" s="217"/>
      <c r="C1591" s="217"/>
      <c r="D1591" s="218"/>
      <c r="E1591" s="186"/>
      <c r="I1591" s="176"/>
      <c r="J1591" s="188"/>
      <c r="P1591" s="188"/>
      <c r="Q1591" s="188"/>
      <c r="R1591" s="188"/>
      <c r="S1591" s="188"/>
    </row>
    <row r="1592" spans="1:19" s="4" customFormat="1" ht="21" customHeight="1">
      <c r="A1592" s="188"/>
      <c r="B1592" s="217"/>
      <c r="C1592" s="217"/>
      <c r="D1592" s="218"/>
      <c r="E1592" s="186"/>
      <c r="I1592" s="176"/>
      <c r="J1592" s="188"/>
      <c r="P1592" s="188"/>
      <c r="Q1592" s="188"/>
      <c r="R1592" s="188"/>
      <c r="S1592" s="188"/>
    </row>
    <row r="1593" spans="1:19" s="4" customFormat="1" ht="21" customHeight="1">
      <c r="A1593" s="188"/>
      <c r="B1593" s="217"/>
      <c r="C1593" s="217"/>
      <c r="D1593" s="218"/>
      <c r="E1593" s="186"/>
      <c r="I1593" s="176"/>
      <c r="J1593" s="188"/>
      <c r="P1593" s="188"/>
      <c r="Q1593" s="188"/>
      <c r="R1593" s="188"/>
      <c r="S1593" s="188"/>
    </row>
    <row r="1594" spans="1:19" s="4" customFormat="1" ht="21" customHeight="1">
      <c r="A1594" s="188"/>
      <c r="B1594" s="217"/>
      <c r="C1594" s="217"/>
      <c r="D1594" s="218"/>
      <c r="E1594" s="186"/>
      <c r="I1594" s="176"/>
      <c r="J1594" s="188"/>
      <c r="P1594" s="188"/>
      <c r="Q1594" s="188"/>
      <c r="R1594" s="188"/>
      <c r="S1594" s="188"/>
    </row>
    <row r="1595" spans="1:19" s="4" customFormat="1" ht="21" customHeight="1">
      <c r="A1595" s="188"/>
      <c r="B1595" s="217"/>
      <c r="C1595" s="217"/>
      <c r="D1595" s="218"/>
      <c r="E1595" s="186"/>
      <c r="I1595" s="176"/>
      <c r="J1595" s="188"/>
      <c r="P1595" s="188"/>
      <c r="Q1595" s="188"/>
      <c r="R1595" s="188"/>
      <c r="S1595" s="188"/>
    </row>
    <row r="1596" spans="1:19" s="4" customFormat="1" ht="21" customHeight="1">
      <c r="A1596" s="188"/>
      <c r="B1596" s="217"/>
      <c r="C1596" s="217"/>
      <c r="D1596" s="218"/>
      <c r="E1596" s="186"/>
      <c r="I1596" s="176"/>
      <c r="J1596" s="188"/>
      <c r="P1596" s="188"/>
      <c r="Q1596" s="188"/>
      <c r="R1596" s="188"/>
      <c r="S1596" s="188"/>
    </row>
    <row r="1597" spans="1:19" s="4" customFormat="1" ht="21" customHeight="1">
      <c r="A1597" s="188"/>
      <c r="B1597" s="217"/>
      <c r="C1597" s="217"/>
      <c r="D1597" s="218"/>
      <c r="E1597" s="186"/>
      <c r="I1597" s="176"/>
      <c r="J1597" s="188"/>
      <c r="P1597" s="188"/>
      <c r="Q1597" s="188"/>
      <c r="R1597" s="188"/>
      <c r="S1597" s="188"/>
    </row>
    <row r="1598" spans="1:19" s="4" customFormat="1" ht="21" customHeight="1">
      <c r="A1598" s="188"/>
      <c r="B1598" s="217"/>
      <c r="C1598" s="217"/>
      <c r="D1598" s="218"/>
      <c r="E1598" s="186"/>
      <c r="I1598" s="176"/>
      <c r="J1598" s="188"/>
      <c r="P1598" s="188"/>
      <c r="Q1598" s="188"/>
      <c r="R1598" s="188"/>
      <c r="S1598" s="188"/>
    </row>
    <row r="1599" spans="1:19" s="4" customFormat="1" ht="21" customHeight="1">
      <c r="A1599" s="188"/>
      <c r="B1599" s="217"/>
      <c r="C1599" s="217"/>
      <c r="D1599" s="218"/>
      <c r="E1599" s="186"/>
      <c r="I1599" s="176"/>
      <c r="J1599" s="188"/>
      <c r="P1599" s="188"/>
      <c r="Q1599" s="188"/>
      <c r="R1599" s="188"/>
      <c r="S1599" s="188"/>
    </row>
    <row r="1600" spans="1:19" s="4" customFormat="1" ht="21" customHeight="1">
      <c r="A1600" s="188"/>
      <c r="B1600" s="217"/>
      <c r="C1600" s="217"/>
      <c r="D1600" s="218"/>
      <c r="E1600" s="186"/>
      <c r="I1600" s="176"/>
      <c r="J1600" s="188"/>
      <c r="P1600" s="188"/>
      <c r="Q1600" s="188"/>
      <c r="R1600" s="188"/>
      <c r="S1600" s="188"/>
    </row>
    <row r="1601" spans="1:19" s="4" customFormat="1" ht="21" customHeight="1">
      <c r="A1601" s="188"/>
      <c r="B1601" s="217"/>
      <c r="C1601" s="217"/>
      <c r="D1601" s="218"/>
      <c r="E1601" s="186"/>
      <c r="I1601" s="176"/>
      <c r="J1601" s="188"/>
      <c r="P1601" s="188"/>
      <c r="Q1601" s="188"/>
      <c r="R1601" s="188"/>
      <c r="S1601" s="188"/>
    </row>
    <row r="1602" spans="1:19" s="4" customFormat="1" ht="21" customHeight="1">
      <c r="A1602" s="188"/>
      <c r="B1602" s="217"/>
      <c r="C1602" s="217"/>
      <c r="D1602" s="218"/>
      <c r="E1602" s="186"/>
      <c r="I1602" s="176"/>
      <c r="J1602" s="188"/>
      <c r="P1602" s="188"/>
      <c r="Q1602" s="188"/>
      <c r="R1602" s="188"/>
      <c r="S1602" s="188"/>
    </row>
    <row r="1603" spans="1:19" s="4" customFormat="1" ht="21" customHeight="1">
      <c r="A1603" s="188"/>
      <c r="B1603" s="217"/>
      <c r="C1603" s="217"/>
      <c r="D1603" s="218"/>
      <c r="E1603" s="186"/>
      <c r="I1603" s="176"/>
      <c r="J1603" s="188"/>
      <c r="P1603" s="188"/>
      <c r="Q1603" s="188"/>
      <c r="R1603" s="188"/>
      <c r="S1603" s="188"/>
    </row>
    <row r="1604" spans="1:19" s="4" customFormat="1" ht="21" customHeight="1">
      <c r="A1604" s="188"/>
      <c r="B1604" s="217"/>
      <c r="C1604" s="217"/>
      <c r="D1604" s="218"/>
      <c r="E1604" s="186"/>
      <c r="I1604" s="176"/>
      <c r="J1604" s="188"/>
      <c r="P1604" s="188"/>
      <c r="Q1604" s="188"/>
      <c r="R1604" s="188"/>
      <c r="S1604" s="188"/>
    </row>
    <row r="1605" spans="1:19" s="4" customFormat="1" ht="21" customHeight="1">
      <c r="A1605" s="188"/>
      <c r="B1605" s="217"/>
      <c r="C1605" s="217"/>
      <c r="D1605" s="218"/>
      <c r="E1605" s="186"/>
      <c r="I1605" s="176"/>
      <c r="J1605" s="188"/>
      <c r="P1605" s="188"/>
      <c r="Q1605" s="188"/>
      <c r="R1605" s="188"/>
      <c r="S1605" s="188"/>
    </row>
    <row r="1606" spans="1:19" s="4" customFormat="1" ht="21" customHeight="1">
      <c r="A1606" s="188"/>
      <c r="B1606" s="217"/>
      <c r="C1606" s="217"/>
      <c r="D1606" s="218"/>
      <c r="E1606" s="186"/>
      <c r="I1606" s="176"/>
      <c r="J1606" s="188"/>
      <c r="P1606" s="188"/>
      <c r="Q1606" s="188"/>
      <c r="R1606" s="188"/>
      <c r="S1606" s="188"/>
    </row>
    <row r="1607" spans="1:19" s="4" customFormat="1" ht="21" customHeight="1">
      <c r="A1607" s="188"/>
      <c r="B1607" s="217"/>
      <c r="C1607" s="217"/>
      <c r="D1607" s="218"/>
      <c r="E1607" s="186"/>
      <c r="I1607" s="176"/>
      <c r="J1607" s="188"/>
      <c r="P1607" s="188"/>
      <c r="Q1607" s="188"/>
      <c r="R1607" s="188"/>
      <c r="S1607" s="188"/>
    </row>
    <row r="1608" spans="1:19" s="4" customFormat="1" ht="21" customHeight="1">
      <c r="A1608" s="188"/>
      <c r="B1608" s="217"/>
      <c r="C1608" s="217"/>
      <c r="D1608" s="218"/>
      <c r="E1608" s="186"/>
      <c r="I1608" s="176"/>
      <c r="J1608" s="188"/>
      <c r="P1608" s="188"/>
      <c r="Q1608" s="188"/>
      <c r="R1608" s="188"/>
      <c r="S1608" s="188"/>
    </row>
    <row r="1609" spans="1:19" s="4" customFormat="1" ht="21" customHeight="1">
      <c r="A1609" s="188"/>
      <c r="B1609" s="217"/>
      <c r="C1609" s="217"/>
      <c r="D1609" s="218"/>
      <c r="E1609" s="186"/>
      <c r="I1609" s="176"/>
      <c r="J1609" s="188"/>
      <c r="P1609" s="188"/>
      <c r="Q1609" s="188"/>
      <c r="R1609" s="188"/>
      <c r="S1609" s="188"/>
    </row>
    <row r="1610" spans="1:19" s="4" customFormat="1" ht="21" customHeight="1">
      <c r="A1610" s="188"/>
      <c r="B1610" s="217"/>
      <c r="C1610" s="217"/>
      <c r="D1610" s="218"/>
      <c r="E1610" s="186"/>
      <c r="I1610" s="176"/>
      <c r="J1610" s="188"/>
      <c r="P1610" s="188"/>
      <c r="Q1610" s="188"/>
      <c r="R1610" s="188"/>
      <c r="S1610" s="188"/>
    </row>
    <row r="1611" spans="1:19" s="4" customFormat="1" ht="21" customHeight="1">
      <c r="A1611" s="188"/>
      <c r="B1611" s="217"/>
      <c r="C1611" s="217"/>
      <c r="D1611" s="218"/>
      <c r="E1611" s="186"/>
      <c r="I1611" s="176"/>
      <c r="J1611" s="188"/>
      <c r="P1611" s="188"/>
      <c r="Q1611" s="188"/>
      <c r="R1611" s="188"/>
      <c r="S1611" s="188"/>
    </row>
    <row r="1612" spans="1:19" s="4" customFormat="1" ht="21" customHeight="1">
      <c r="A1612" s="188"/>
      <c r="B1612" s="217"/>
      <c r="C1612" s="217"/>
      <c r="D1612" s="218"/>
      <c r="E1612" s="186"/>
      <c r="I1612" s="176"/>
      <c r="J1612" s="188"/>
      <c r="P1612" s="188"/>
      <c r="Q1612" s="188"/>
      <c r="R1612" s="188"/>
      <c r="S1612" s="188"/>
    </row>
    <row r="1613" spans="1:19" s="4" customFormat="1" ht="21" customHeight="1">
      <c r="A1613" s="188"/>
      <c r="B1613" s="217"/>
      <c r="C1613" s="217"/>
      <c r="D1613" s="218"/>
      <c r="E1613" s="186"/>
      <c r="I1613" s="176"/>
      <c r="J1613" s="188"/>
      <c r="P1613" s="188"/>
      <c r="Q1613" s="188"/>
      <c r="R1613" s="188"/>
      <c r="S1613" s="188"/>
    </row>
    <row r="1614" spans="1:19" s="4" customFormat="1" ht="21" customHeight="1">
      <c r="A1614" s="188"/>
      <c r="B1614" s="217"/>
      <c r="C1614" s="217"/>
      <c r="D1614" s="218"/>
      <c r="E1614" s="186"/>
      <c r="I1614" s="176"/>
      <c r="J1614" s="188"/>
      <c r="P1614" s="188"/>
      <c r="Q1614" s="188"/>
      <c r="R1614" s="188"/>
      <c r="S1614" s="188"/>
    </row>
    <row r="1615" spans="1:19" s="4" customFormat="1" ht="21" customHeight="1">
      <c r="A1615" s="188"/>
      <c r="B1615" s="217"/>
      <c r="C1615" s="217"/>
      <c r="D1615" s="218"/>
      <c r="E1615" s="186"/>
      <c r="I1615" s="176"/>
      <c r="J1615" s="188"/>
      <c r="P1615" s="188"/>
      <c r="Q1615" s="188"/>
      <c r="R1615" s="188"/>
      <c r="S1615" s="188"/>
    </row>
    <row r="1616" spans="1:19" s="4" customFormat="1" ht="21" customHeight="1">
      <c r="A1616" s="188"/>
      <c r="B1616" s="217"/>
      <c r="C1616" s="217"/>
      <c r="D1616" s="218"/>
      <c r="E1616" s="186"/>
      <c r="I1616" s="176"/>
      <c r="J1616" s="188"/>
      <c r="P1616" s="188"/>
      <c r="Q1616" s="188"/>
      <c r="R1616" s="188"/>
      <c r="S1616" s="188"/>
    </row>
    <row r="1617" spans="1:19" s="4" customFormat="1" ht="21" customHeight="1">
      <c r="A1617" s="188"/>
      <c r="B1617" s="217"/>
      <c r="C1617" s="217"/>
      <c r="D1617" s="218"/>
      <c r="E1617" s="186"/>
      <c r="I1617" s="176"/>
      <c r="J1617" s="188"/>
      <c r="P1617" s="188"/>
      <c r="Q1617" s="188"/>
      <c r="R1617" s="188"/>
      <c r="S1617" s="188"/>
    </row>
    <row r="1618" spans="1:19" s="4" customFormat="1" ht="21" customHeight="1">
      <c r="A1618" s="188"/>
      <c r="B1618" s="217"/>
      <c r="C1618" s="217"/>
      <c r="D1618" s="218"/>
      <c r="E1618" s="186"/>
      <c r="I1618" s="176"/>
      <c r="J1618" s="188"/>
      <c r="P1618" s="188"/>
      <c r="Q1618" s="188"/>
      <c r="R1618" s="188"/>
      <c r="S1618" s="188"/>
    </row>
    <row r="1619" spans="1:19" s="4" customFormat="1" ht="21" customHeight="1">
      <c r="A1619" s="188"/>
      <c r="B1619" s="217"/>
      <c r="C1619" s="217"/>
      <c r="D1619" s="218"/>
      <c r="E1619" s="186"/>
      <c r="I1619" s="176"/>
      <c r="J1619" s="188"/>
      <c r="P1619" s="188"/>
      <c r="Q1619" s="188"/>
      <c r="R1619" s="188"/>
      <c r="S1619" s="188"/>
    </row>
    <row r="1620" spans="1:19" s="4" customFormat="1" ht="21" customHeight="1">
      <c r="A1620" s="188"/>
      <c r="B1620" s="217"/>
      <c r="C1620" s="217"/>
      <c r="D1620" s="218"/>
      <c r="E1620" s="186"/>
      <c r="I1620" s="176"/>
      <c r="J1620" s="188"/>
      <c r="P1620" s="188"/>
      <c r="Q1620" s="188"/>
      <c r="R1620" s="188"/>
      <c r="S1620" s="188"/>
    </row>
    <row r="1621" spans="1:19" s="4" customFormat="1" ht="21" customHeight="1">
      <c r="A1621" s="188"/>
      <c r="B1621" s="217"/>
      <c r="C1621" s="217"/>
      <c r="D1621" s="218"/>
      <c r="E1621" s="186"/>
      <c r="I1621" s="176"/>
      <c r="J1621" s="188"/>
      <c r="P1621" s="188"/>
      <c r="Q1621" s="188"/>
      <c r="R1621" s="188"/>
      <c r="S1621" s="188"/>
    </row>
    <row r="1622" spans="1:19" s="4" customFormat="1" ht="21" customHeight="1">
      <c r="A1622" s="188"/>
      <c r="B1622" s="217"/>
      <c r="C1622" s="217"/>
      <c r="D1622" s="218"/>
      <c r="E1622" s="186"/>
      <c r="I1622" s="176"/>
      <c r="J1622" s="188"/>
      <c r="P1622" s="188"/>
      <c r="Q1622" s="188"/>
      <c r="R1622" s="188"/>
      <c r="S1622" s="188"/>
    </row>
    <row r="1623" spans="1:19" s="4" customFormat="1" ht="21" customHeight="1">
      <c r="A1623" s="188"/>
      <c r="B1623" s="217"/>
      <c r="C1623" s="217"/>
      <c r="D1623" s="218"/>
      <c r="E1623" s="186"/>
      <c r="I1623" s="176"/>
      <c r="J1623" s="188"/>
      <c r="P1623" s="188"/>
      <c r="Q1623" s="188"/>
      <c r="R1623" s="188"/>
      <c r="S1623" s="188"/>
    </row>
    <row r="1624" spans="1:19" s="4" customFormat="1" ht="21" customHeight="1">
      <c r="A1624" s="188"/>
      <c r="B1624" s="217"/>
      <c r="C1624" s="217"/>
      <c r="D1624" s="218"/>
      <c r="E1624" s="186"/>
      <c r="I1624" s="176"/>
      <c r="J1624" s="188"/>
      <c r="P1624" s="188"/>
      <c r="Q1624" s="188"/>
      <c r="R1624" s="188"/>
      <c r="S1624" s="188"/>
    </row>
    <row r="1625" spans="1:19" s="4" customFormat="1" ht="21" customHeight="1">
      <c r="A1625" s="188"/>
      <c r="B1625" s="217"/>
      <c r="C1625" s="217"/>
      <c r="D1625" s="218"/>
      <c r="E1625" s="186"/>
      <c r="I1625" s="176"/>
      <c r="J1625" s="188"/>
      <c r="P1625" s="188"/>
      <c r="Q1625" s="188"/>
      <c r="R1625" s="188"/>
      <c r="S1625" s="188"/>
    </row>
    <row r="1626" spans="1:19" s="4" customFormat="1" ht="21" customHeight="1">
      <c r="A1626" s="188"/>
      <c r="B1626" s="217"/>
      <c r="C1626" s="217"/>
      <c r="D1626" s="218"/>
      <c r="E1626" s="186"/>
      <c r="I1626" s="176"/>
      <c r="J1626" s="188"/>
      <c r="P1626" s="188"/>
      <c r="Q1626" s="188"/>
      <c r="R1626" s="188"/>
      <c r="S1626" s="188"/>
    </row>
    <row r="1627" spans="1:19" s="4" customFormat="1" ht="21" customHeight="1">
      <c r="A1627" s="188"/>
      <c r="B1627" s="217"/>
      <c r="C1627" s="217"/>
      <c r="D1627" s="218"/>
      <c r="E1627" s="186"/>
      <c r="I1627" s="176"/>
      <c r="J1627" s="188"/>
      <c r="P1627" s="188"/>
      <c r="Q1627" s="188"/>
      <c r="R1627" s="188"/>
      <c r="S1627" s="188"/>
    </row>
    <row r="1628" spans="1:19" s="4" customFormat="1" ht="21" customHeight="1">
      <c r="A1628" s="188"/>
      <c r="B1628" s="217"/>
      <c r="C1628" s="217"/>
      <c r="D1628" s="218"/>
      <c r="E1628" s="186"/>
      <c r="I1628" s="176"/>
      <c r="J1628" s="188"/>
      <c r="P1628" s="188"/>
      <c r="Q1628" s="188"/>
      <c r="R1628" s="188"/>
      <c r="S1628" s="188"/>
    </row>
    <row r="1629" spans="1:19" s="4" customFormat="1" ht="21" customHeight="1">
      <c r="A1629" s="188"/>
      <c r="B1629" s="217"/>
      <c r="C1629" s="217"/>
      <c r="D1629" s="218"/>
      <c r="E1629" s="186"/>
      <c r="I1629" s="176"/>
      <c r="J1629" s="188"/>
      <c r="P1629" s="188"/>
      <c r="Q1629" s="188"/>
      <c r="R1629" s="188"/>
      <c r="S1629" s="188"/>
    </row>
    <row r="1630" spans="1:19" s="4" customFormat="1" ht="21" customHeight="1">
      <c r="A1630" s="188"/>
      <c r="B1630" s="217"/>
      <c r="C1630" s="217"/>
      <c r="D1630" s="218"/>
      <c r="E1630" s="186"/>
      <c r="I1630" s="176"/>
      <c r="J1630" s="188"/>
      <c r="P1630" s="188"/>
      <c r="Q1630" s="188"/>
      <c r="R1630" s="188"/>
      <c r="S1630" s="188"/>
    </row>
    <row r="1631" spans="1:19" s="4" customFormat="1" ht="21" customHeight="1">
      <c r="A1631" s="188"/>
      <c r="B1631" s="217"/>
      <c r="C1631" s="217"/>
      <c r="D1631" s="218"/>
      <c r="E1631" s="186"/>
      <c r="I1631" s="176"/>
      <c r="J1631" s="188"/>
      <c r="P1631" s="188"/>
      <c r="Q1631" s="188"/>
      <c r="R1631" s="188"/>
      <c r="S1631" s="188"/>
    </row>
    <row r="1632" spans="1:19" s="4" customFormat="1" ht="21" customHeight="1">
      <c r="A1632" s="188"/>
      <c r="B1632" s="217"/>
      <c r="C1632" s="217"/>
      <c r="D1632" s="218"/>
      <c r="E1632" s="186"/>
      <c r="I1632" s="176"/>
      <c r="J1632" s="188"/>
      <c r="P1632" s="188"/>
      <c r="Q1632" s="188"/>
      <c r="R1632" s="188"/>
      <c r="S1632" s="188"/>
    </row>
    <row r="1633" spans="1:19" s="4" customFormat="1" ht="21" customHeight="1">
      <c r="A1633" s="188"/>
      <c r="B1633" s="217"/>
      <c r="C1633" s="217"/>
      <c r="D1633" s="218"/>
      <c r="E1633" s="186"/>
      <c r="I1633" s="176"/>
      <c r="J1633" s="188"/>
      <c r="P1633" s="188"/>
      <c r="Q1633" s="188"/>
      <c r="R1633" s="188"/>
      <c r="S1633" s="188"/>
    </row>
    <row r="1634" spans="1:19" s="4" customFormat="1" ht="21" customHeight="1">
      <c r="A1634" s="188"/>
      <c r="B1634" s="217"/>
      <c r="C1634" s="217"/>
      <c r="D1634" s="218"/>
      <c r="E1634" s="186"/>
      <c r="I1634" s="176"/>
      <c r="J1634" s="188"/>
      <c r="P1634" s="188"/>
      <c r="Q1634" s="188"/>
      <c r="R1634" s="188"/>
      <c r="S1634" s="188"/>
    </row>
    <row r="1635" spans="1:19" s="4" customFormat="1" ht="21" customHeight="1">
      <c r="A1635" s="188"/>
      <c r="B1635" s="217"/>
      <c r="C1635" s="217"/>
      <c r="D1635" s="218"/>
      <c r="E1635" s="186"/>
      <c r="I1635" s="176"/>
      <c r="J1635" s="188"/>
      <c r="P1635" s="188"/>
      <c r="Q1635" s="188"/>
      <c r="R1635" s="188"/>
      <c r="S1635" s="188"/>
    </row>
    <row r="1636" spans="1:19" s="4" customFormat="1" ht="21" customHeight="1">
      <c r="A1636" s="188"/>
      <c r="B1636" s="217"/>
      <c r="C1636" s="217"/>
      <c r="D1636" s="218"/>
      <c r="E1636" s="186"/>
      <c r="I1636" s="176"/>
      <c r="J1636" s="188"/>
      <c r="P1636" s="188"/>
      <c r="Q1636" s="188"/>
      <c r="R1636" s="188"/>
      <c r="S1636" s="188"/>
    </row>
    <row r="1637" spans="1:19" s="4" customFormat="1" ht="21" customHeight="1">
      <c r="A1637" s="188"/>
      <c r="B1637" s="217"/>
      <c r="C1637" s="217"/>
      <c r="D1637" s="218"/>
      <c r="E1637" s="186"/>
      <c r="I1637" s="176"/>
      <c r="J1637" s="188"/>
      <c r="P1637" s="188"/>
      <c r="Q1637" s="188"/>
      <c r="R1637" s="188"/>
      <c r="S1637" s="188"/>
    </row>
    <row r="1638" spans="1:19" s="4" customFormat="1" ht="21" customHeight="1">
      <c r="A1638" s="188"/>
      <c r="B1638" s="217"/>
      <c r="C1638" s="217"/>
      <c r="D1638" s="218"/>
      <c r="E1638" s="186"/>
      <c r="I1638" s="176"/>
      <c r="J1638" s="188"/>
      <c r="P1638" s="188"/>
      <c r="Q1638" s="188"/>
      <c r="R1638" s="188"/>
      <c r="S1638" s="188"/>
    </row>
    <row r="1639" spans="1:19" s="4" customFormat="1" ht="21" customHeight="1">
      <c r="A1639" s="188"/>
      <c r="B1639" s="217"/>
      <c r="C1639" s="217"/>
      <c r="D1639" s="218"/>
      <c r="E1639" s="186"/>
      <c r="I1639" s="176"/>
      <c r="J1639" s="188"/>
      <c r="P1639" s="188"/>
      <c r="Q1639" s="188"/>
      <c r="R1639" s="188"/>
      <c r="S1639" s="188"/>
    </row>
    <row r="1640" spans="1:19" s="4" customFormat="1" ht="21" customHeight="1">
      <c r="A1640" s="188"/>
      <c r="B1640" s="217"/>
      <c r="C1640" s="217"/>
      <c r="D1640" s="218"/>
      <c r="E1640" s="186"/>
      <c r="I1640" s="176"/>
      <c r="J1640" s="188"/>
      <c r="P1640" s="188"/>
      <c r="Q1640" s="188"/>
      <c r="R1640" s="188"/>
      <c r="S1640" s="188"/>
    </row>
    <row r="1641" spans="1:19" s="4" customFormat="1" ht="21" customHeight="1">
      <c r="A1641" s="188"/>
      <c r="B1641" s="217"/>
      <c r="C1641" s="217"/>
      <c r="D1641" s="218"/>
      <c r="E1641" s="186"/>
      <c r="I1641" s="176"/>
      <c r="J1641" s="188"/>
      <c r="P1641" s="188"/>
      <c r="Q1641" s="188"/>
      <c r="R1641" s="188"/>
      <c r="S1641" s="188"/>
    </row>
    <row r="1642" spans="1:19" s="4" customFormat="1" ht="21" customHeight="1">
      <c r="A1642" s="188"/>
      <c r="B1642" s="217"/>
      <c r="C1642" s="217"/>
      <c r="D1642" s="218"/>
      <c r="E1642" s="186"/>
      <c r="I1642" s="176"/>
      <c r="J1642" s="188"/>
      <c r="P1642" s="188"/>
      <c r="Q1642" s="188"/>
      <c r="R1642" s="188"/>
      <c r="S1642" s="188"/>
    </row>
    <row r="1643" spans="1:19" s="4" customFormat="1" ht="21" customHeight="1">
      <c r="A1643" s="188"/>
      <c r="B1643" s="217"/>
      <c r="C1643" s="217"/>
      <c r="D1643" s="218"/>
      <c r="E1643" s="186"/>
      <c r="I1643" s="176"/>
      <c r="J1643" s="188"/>
      <c r="P1643" s="188"/>
      <c r="Q1643" s="188"/>
      <c r="R1643" s="188"/>
      <c r="S1643" s="188"/>
    </row>
    <row r="1644" spans="1:19" s="4" customFormat="1" ht="21" customHeight="1">
      <c r="A1644" s="188"/>
      <c r="B1644" s="217"/>
      <c r="C1644" s="217"/>
      <c r="D1644" s="218"/>
      <c r="E1644" s="186"/>
      <c r="I1644" s="176"/>
      <c r="J1644" s="188"/>
      <c r="P1644" s="188"/>
      <c r="Q1644" s="188"/>
      <c r="R1644" s="188"/>
      <c r="S1644" s="188"/>
    </row>
    <row r="1645" spans="1:19" s="4" customFormat="1" ht="21" customHeight="1">
      <c r="A1645" s="188"/>
      <c r="B1645" s="217"/>
      <c r="C1645" s="217"/>
      <c r="D1645" s="218"/>
      <c r="E1645" s="186"/>
      <c r="I1645" s="176"/>
      <c r="J1645" s="188"/>
      <c r="P1645" s="188"/>
      <c r="Q1645" s="188"/>
      <c r="R1645" s="188"/>
      <c r="S1645" s="188"/>
    </row>
    <row r="1646" spans="1:19" s="4" customFormat="1" ht="21" customHeight="1">
      <c r="A1646" s="188"/>
      <c r="B1646" s="217"/>
      <c r="C1646" s="217"/>
      <c r="D1646" s="218"/>
      <c r="E1646" s="186"/>
      <c r="I1646" s="176"/>
      <c r="J1646" s="188"/>
      <c r="P1646" s="188"/>
      <c r="Q1646" s="188"/>
      <c r="R1646" s="188"/>
      <c r="S1646" s="188"/>
    </row>
    <row r="1647" spans="1:19" s="4" customFormat="1" ht="21" customHeight="1">
      <c r="A1647" s="188"/>
      <c r="B1647" s="217"/>
      <c r="C1647" s="217"/>
      <c r="D1647" s="218"/>
      <c r="E1647" s="186"/>
      <c r="I1647" s="176"/>
      <c r="J1647" s="188"/>
      <c r="P1647" s="188"/>
      <c r="Q1647" s="188"/>
      <c r="R1647" s="188"/>
      <c r="S1647" s="188"/>
    </row>
    <row r="1648" spans="1:19" s="4" customFormat="1" ht="21" customHeight="1">
      <c r="A1648" s="188"/>
      <c r="B1648" s="217"/>
      <c r="C1648" s="217"/>
      <c r="D1648" s="218"/>
      <c r="E1648" s="186"/>
      <c r="I1648" s="176"/>
      <c r="J1648" s="188"/>
      <c r="P1648" s="188"/>
      <c r="Q1648" s="188"/>
      <c r="R1648" s="188"/>
      <c r="S1648" s="188"/>
    </row>
    <row r="1649" spans="1:19" s="4" customFormat="1" ht="21" customHeight="1">
      <c r="A1649" s="188"/>
      <c r="B1649" s="217"/>
      <c r="C1649" s="217"/>
      <c r="D1649" s="218"/>
      <c r="E1649" s="186"/>
      <c r="I1649" s="176"/>
      <c r="J1649" s="188"/>
      <c r="P1649" s="188"/>
      <c r="Q1649" s="188"/>
      <c r="R1649" s="188"/>
      <c r="S1649" s="188"/>
    </row>
    <row r="1650" spans="1:19" s="4" customFormat="1" ht="21" customHeight="1">
      <c r="A1650" s="188"/>
      <c r="B1650" s="217"/>
      <c r="C1650" s="217"/>
      <c r="D1650" s="218"/>
      <c r="E1650" s="186"/>
      <c r="I1650" s="176"/>
      <c r="J1650" s="188"/>
      <c r="P1650" s="188"/>
      <c r="Q1650" s="188"/>
      <c r="R1650" s="188"/>
      <c r="S1650" s="188"/>
    </row>
    <row r="1651" spans="1:19" s="4" customFormat="1" ht="21" customHeight="1">
      <c r="A1651" s="188"/>
      <c r="B1651" s="217"/>
      <c r="C1651" s="217"/>
      <c r="D1651" s="218"/>
      <c r="E1651" s="186"/>
      <c r="I1651" s="176"/>
      <c r="J1651" s="188"/>
      <c r="P1651" s="188"/>
      <c r="Q1651" s="188"/>
      <c r="R1651" s="188"/>
      <c r="S1651" s="188"/>
    </row>
    <row r="1652" spans="1:19" s="4" customFormat="1" ht="21" customHeight="1">
      <c r="A1652" s="188"/>
      <c r="B1652" s="217"/>
      <c r="C1652" s="217"/>
      <c r="D1652" s="218"/>
      <c r="E1652" s="186"/>
      <c r="I1652" s="176"/>
      <c r="J1652" s="188"/>
      <c r="P1652" s="188"/>
      <c r="Q1652" s="188"/>
      <c r="R1652" s="188"/>
      <c r="S1652" s="188"/>
    </row>
    <row r="1653" spans="1:19" s="4" customFormat="1" ht="21" customHeight="1">
      <c r="A1653" s="188"/>
      <c r="B1653" s="217"/>
      <c r="C1653" s="217"/>
      <c r="D1653" s="218"/>
      <c r="E1653" s="186"/>
      <c r="I1653" s="176"/>
      <c r="J1653" s="188"/>
      <c r="P1653" s="188"/>
      <c r="Q1653" s="188"/>
      <c r="R1653" s="188"/>
      <c r="S1653" s="188"/>
    </row>
    <row r="1654" spans="1:19" s="4" customFormat="1" ht="21" customHeight="1">
      <c r="A1654" s="188"/>
      <c r="B1654" s="217"/>
      <c r="C1654" s="217"/>
      <c r="D1654" s="218"/>
      <c r="E1654" s="186"/>
      <c r="I1654" s="176"/>
      <c r="J1654" s="188"/>
      <c r="P1654" s="188"/>
      <c r="Q1654" s="188"/>
      <c r="R1654" s="188"/>
      <c r="S1654" s="188"/>
    </row>
    <row r="1655" spans="1:19" s="4" customFormat="1" ht="21" customHeight="1">
      <c r="A1655" s="188"/>
      <c r="B1655" s="217"/>
      <c r="C1655" s="217"/>
      <c r="D1655" s="218"/>
      <c r="E1655" s="186"/>
      <c r="I1655" s="176"/>
      <c r="J1655" s="188"/>
      <c r="P1655" s="188"/>
      <c r="Q1655" s="188"/>
      <c r="R1655" s="188"/>
      <c r="S1655" s="188"/>
    </row>
    <row r="1656" spans="1:19" s="4" customFormat="1" ht="21" customHeight="1">
      <c r="A1656" s="188"/>
      <c r="B1656" s="217"/>
      <c r="C1656" s="217"/>
      <c r="D1656" s="218"/>
      <c r="E1656" s="186"/>
      <c r="I1656" s="176"/>
      <c r="J1656" s="188"/>
      <c r="P1656" s="188"/>
      <c r="Q1656" s="188"/>
      <c r="R1656" s="188"/>
      <c r="S1656" s="188"/>
    </row>
    <row r="1657" spans="1:19" s="4" customFormat="1" ht="21" customHeight="1">
      <c r="A1657" s="188"/>
      <c r="B1657" s="217"/>
      <c r="C1657" s="217"/>
      <c r="D1657" s="218"/>
      <c r="E1657" s="186"/>
      <c r="I1657" s="176"/>
      <c r="J1657" s="188"/>
      <c r="P1657" s="188"/>
      <c r="Q1657" s="188"/>
      <c r="R1657" s="188"/>
      <c r="S1657" s="188"/>
    </row>
    <row r="1658" spans="1:19" s="4" customFormat="1" ht="21" customHeight="1">
      <c r="A1658" s="188"/>
      <c r="B1658" s="217"/>
      <c r="C1658" s="217"/>
      <c r="D1658" s="218"/>
      <c r="E1658" s="186"/>
      <c r="I1658" s="176"/>
      <c r="J1658" s="188"/>
      <c r="P1658" s="188"/>
      <c r="Q1658" s="188"/>
      <c r="R1658" s="188"/>
      <c r="S1658" s="188"/>
    </row>
    <row r="1659" spans="1:19" s="4" customFormat="1" ht="21" customHeight="1">
      <c r="A1659" s="188"/>
      <c r="B1659" s="217"/>
      <c r="C1659" s="217"/>
      <c r="D1659" s="218"/>
      <c r="E1659" s="186"/>
      <c r="I1659" s="176"/>
      <c r="J1659" s="188"/>
      <c r="P1659" s="188"/>
      <c r="Q1659" s="188"/>
      <c r="R1659" s="188"/>
      <c r="S1659" s="188"/>
    </row>
    <row r="1660" spans="1:19" s="4" customFormat="1" ht="21" customHeight="1">
      <c r="A1660" s="188"/>
      <c r="B1660" s="217"/>
      <c r="C1660" s="217"/>
      <c r="D1660" s="218"/>
      <c r="E1660" s="186"/>
      <c r="I1660" s="176"/>
      <c r="J1660" s="188"/>
      <c r="P1660" s="188"/>
      <c r="Q1660" s="188"/>
      <c r="R1660" s="188"/>
      <c r="S1660" s="188"/>
    </row>
    <row r="1661" spans="1:19" s="4" customFormat="1" ht="21" customHeight="1">
      <c r="A1661" s="188"/>
      <c r="B1661" s="217"/>
      <c r="C1661" s="217"/>
      <c r="D1661" s="218"/>
      <c r="E1661" s="186"/>
      <c r="I1661" s="176"/>
      <c r="J1661" s="188"/>
      <c r="P1661" s="188"/>
      <c r="Q1661" s="188"/>
      <c r="R1661" s="188"/>
      <c r="S1661" s="188"/>
    </row>
    <row r="1662" spans="1:19" s="4" customFormat="1" ht="21" customHeight="1">
      <c r="A1662" s="188"/>
      <c r="B1662" s="217"/>
      <c r="C1662" s="217"/>
      <c r="D1662" s="218"/>
      <c r="E1662" s="186"/>
      <c r="I1662" s="176"/>
      <c r="J1662" s="188"/>
      <c r="P1662" s="188"/>
      <c r="Q1662" s="188"/>
      <c r="R1662" s="188"/>
      <c r="S1662" s="188"/>
    </row>
    <row r="1663" spans="1:19" s="4" customFormat="1" ht="21" customHeight="1">
      <c r="A1663" s="188"/>
      <c r="B1663" s="217"/>
      <c r="C1663" s="217"/>
      <c r="D1663" s="218"/>
      <c r="E1663" s="186"/>
      <c r="I1663" s="176"/>
      <c r="J1663" s="188"/>
      <c r="P1663" s="188"/>
      <c r="Q1663" s="188"/>
      <c r="R1663" s="188"/>
      <c r="S1663" s="188"/>
    </row>
    <row r="1664" spans="1:19" s="4" customFormat="1" ht="21" customHeight="1">
      <c r="A1664" s="188"/>
      <c r="B1664" s="217"/>
      <c r="C1664" s="217"/>
      <c r="D1664" s="218"/>
      <c r="E1664" s="186"/>
      <c r="I1664" s="176"/>
      <c r="J1664" s="188"/>
      <c r="P1664" s="188"/>
      <c r="Q1664" s="188"/>
      <c r="R1664" s="188"/>
      <c r="S1664" s="188"/>
    </row>
    <row r="1665" spans="1:19" s="4" customFormat="1" ht="21" customHeight="1">
      <c r="A1665" s="188"/>
      <c r="B1665" s="217"/>
      <c r="C1665" s="217"/>
      <c r="D1665" s="218"/>
      <c r="E1665" s="186"/>
      <c r="I1665" s="176"/>
      <c r="J1665" s="188"/>
      <c r="P1665" s="188"/>
      <c r="Q1665" s="188"/>
      <c r="R1665" s="188"/>
      <c r="S1665" s="188"/>
    </row>
    <row r="1666" spans="1:19" s="4" customFormat="1" ht="21" customHeight="1">
      <c r="A1666" s="188"/>
      <c r="B1666" s="217"/>
      <c r="C1666" s="217"/>
      <c r="D1666" s="218"/>
      <c r="E1666" s="186"/>
      <c r="I1666" s="176"/>
      <c r="J1666" s="188"/>
      <c r="P1666" s="188"/>
      <c r="Q1666" s="188"/>
      <c r="R1666" s="188"/>
      <c r="S1666" s="188"/>
    </row>
    <row r="1667" spans="1:19" s="4" customFormat="1" ht="21" customHeight="1">
      <c r="A1667" s="188"/>
      <c r="B1667" s="217"/>
      <c r="C1667" s="217"/>
      <c r="D1667" s="218"/>
      <c r="E1667" s="186"/>
      <c r="I1667" s="176"/>
      <c r="J1667" s="188"/>
      <c r="P1667" s="188"/>
      <c r="Q1667" s="188"/>
      <c r="R1667" s="188"/>
      <c r="S1667" s="188"/>
    </row>
    <row r="1668" spans="1:19" s="4" customFormat="1" ht="21" customHeight="1">
      <c r="A1668" s="188"/>
      <c r="B1668" s="217"/>
      <c r="C1668" s="217"/>
      <c r="D1668" s="218"/>
      <c r="E1668" s="186"/>
      <c r="I1668" s="176"/>
      <c r="J1668" s="188"/>
      <c r="P1668" s="188"/>
      <c r="Q1668" s="188"/>
      <c r="R1668" s="188"/>
      <c r="S1668" s="188"/>
    </row>
    <row r="1669" spans="1:19" s="4" customFormat="1" ht="21" customHeight="1">
      <c r="A1669" s="188"/>
      <c r="B1669" s="217"/>
      <c r="C1669" s="217"/>
      <c r="D1669" s="218"/>
      <c r="E1669" s="186"/>
      <c r="I1669" s="176"/>
      <c r="J1669" s="188"/>
      <c r="P1669" s="188"/>
      <c r="Q1669" s="188"/>
      <c r="R1669" s="188"/>
      <c r="S1669" s="188"/>
    </row>
    <row r="1670" spans="1:19" s="4" customFormat="1" ht="21" customHeight="1">
      <c r="A1670" s="188"/>
      <c r="B1670" s="217"/>
      <c r="C1670" s="217"/>
      <c r="D1670" s="218"/>
      <c r="E1670" s="186"/>
      <c r="I1670" s="176"/>
      <c r="J1670" s="188"/>
      <c r="P1670" s="188"/>
      <c r="Q1670" s="188"/>
      <c r="R1670" s="188"/>
      <c r="S1670" s="188"/>
    </row>
    <row r="1671" spans="1:19" s="4" customFormat="1" ht="21" customHeight="1">
      <c r="A1671" s="188"/>
      <c r="B1671" s="217"/>
      <c r="C1671" s="217"/>
      <c r="D1671" s="218"/>
      <c r="E1671" s="186"/>
      <c r="I1671" s="176"/>
      <c r="J1671" s="188"/>
      <c r="P1671" s="188"/>
      <c r="Q1671" s="188"/>
      <c r="R1671" s="188"/>
      <c r="S1671" s="188"/>
    </row>
    <row r="1672" spans="1:19" s="4" customFormat="1" ht="21" customHeight="1">
      <c r="A1672" s="188"/>
      <c r="B1672" s="217"/>
      <c r="C1672" s="217"/>
      <c r="D1672" s="218"/>
      <c r="E1672" s="186"/>
      <c r="I1672" s="176"/>
      <c r="J1672" s="188"/>
      <c r="P1672" s="188"/>
      <c r="Q1672" s="188"/>
      <c r="R1672" s="188"/>
      <c r="S1672" s="188"/>
    </row>
    <row r="1673" spans="1:19" s="4" customFormat="1" ht="21" customHeight="1">
      <c r="A1673" s="188"/>
      <c r="B1673" s="217"/>
      <c r="C1673" s="217"/>
      <c r="D1673" s="218"/>
      <c r="E1673" s="186"/>
      <c r="I1673" s="176"/>
      <c r="J1673" s="188"/>
      <c r="P1673" s="188"/>
      <c r="Q1673" s="188"/>
      <c r="R1673" s="188"/>
      <c r="S1673" s="188"/>
    </row>
    <row r="1674" spans="1:19" s="4" customFormat="1" ht="21" customHeight="1">
      <c r="A1674" s="188"/>
      <c r="B1674" s="217"/>
      <c r="C1674" s="217"/>
      <c r="D1674" s="218"/>
      <c r="E1674" s="186"/>
      <c r="I1674" s="176"/>
      <c r="J1674" s="188"/>
      <c r="P1674" s="188"/>
      <c r="Q1674" s="188"/>
      <c r="R1674" s="188"/>
      <c r="S1674" s="188"/>
    </row>
    <row r="1675" spans="1:19" s="4" customFormat="1" ht="21" customHeight="1">
      <c r="A1675" s="188"/>
      <c r="B1675" s="217"/>
      <c r="C1675" s="217"/>
      <c r="D1675" s="218"/>
      <c r="E1675" s="186"/>
      <c r="I1675" s="176"/>
      <c r="J1675" s="188"/>
      <c r="P1675" s="188"/>
      <c r="Q1675" s="188"/>
      <c r="R1675" s="188"/>
      <c r="S1675" s="188"/>
    </row>
    <row r="1676" spans="1:19" s="4" customFormat="1" ht="21" customHeight="1">
      <c r="A1676" s="188"/>
      <c r="B1676" s="217"/>
      <c r="C1676" s="217"/>
      <c r="D1676" s="218"/>
      <c r="E1676" s="186"/>
      <c r="I1676" s="176"/>
      <c r="J1676" s="188"/>
      <c r="P1676" s="188"/>
      <c r="Q1676" s="188"/>
      <c r="R1676" s="188"/>
      <c r="S1676" s="188"/>
    </row>
    <row r="1677" spans="1:19" s="4" customFormat="1" ht="21" customHeight="1">
      <c r="A1677" s="188"/>
      <c r="B1677" s="217"/>
      <c r="C1677" s="217"/>
      <c r="D1677" s="218"/>
      <c r="E1677" s="186"/>
      <c r="I1677" s="176"/>
      <c r="J1677" s="188"/>
      <c r="P1677" s="188"/>
      <c r="Q1677" s="188"/>
      <c r="R1677" s="188"/>
      <c r="S1677" s="188"/>
    </row>
    <row r="1678" spans="1:19" s="4" customFormat="1" ht="21" customHeight="1">
      <c r="A1678" s="188"/>
      <c r="B1678" s="217"/>
      <c r="C1678" s="217"/>
      <c r="D1678" s="218"/>
      <c r="E1678" s="186"/>
      <c r="I1678" s="176"/>
      <c r="J1678" s="188"/>
      <c r="P1678" s="188"/>
      <c r="Q1678" s="188"/>
      <c r="R1678" s="188"/>
      <c r="S1678" s="188"/>
    </row>
    <row r="1679" spans="1:19" s="4" customFormat="1" ht="21" customHeight="1">
      <c r="A1679" s="188"/>
      <c r="B1679" s="217"/>
      <c r="C1679" s="217"/>
      <c r="D1679" s="218"/>
      <c r="E1679" s="186"/>
      <c r="I1679" s="176"/>
      <c r="J1679" s="188"/>
      <c r="P1679" s="188"/>
      <c r="Q1679" s="188"/>
      <c r="R1679" s="188"/>
      <c r="S1679" s="188"/>
    </row>
    <row r="1680" spans="1:19" s="4" customFormat="1" ht="21" customHeight="1">
      <c r="A1680" s="188"/>
      <c r="B1680" s="217"/>
      <c r="C1680" s="217"/>
      <c r="D1680" s="218"/>
      <c r="E1680" s="186"/>
      <c r="I1680" s="176"/>
      <c r="J1680" s="188"/>
      <c r="P1680" s="188"/>
      <c r="Q1680" s="188"/>
      <c r="R1680" s="188"/>
      <c r="S1680" s="188"/>
    </row>
    <row r="1681" spans="1:19" s="4" customFormat="1" ht="21" customHeight="1">
      <c r="A1681" s="188"/>
      <c r="B1681" s="217"/>
      <c r="C1681" s="217"/>
      <c r="D1681" s="218"/>
      <c r="E1681" s="186"/>
      <c r="I1681" s="176"/>
      <c r="J1681" s="188"/>
      <c r="P1681" s="188"/>
      <c r="Q1681" s="188"/>
      <c r="R1681" s="188"/>
      <c r="S1681" s="188"/>
    </row>
    <row r="1682" spans="1:19" s="4" customFormat="1" ht="21" customHeight="1">
      <c r="A1682" s="188"/>
      <c r="B1682" s="217"/>
      <c r="C1682" s="217"/>
      <c r="D1682" s="218"/>
      <c r="E1682" s="186"/>
      <c r="I1682" s="176"/>
      <c r="J1682" s="188"/>
      <c r="P1682" s="188"/>
      <c r="Q1682" s="188"/>
      <c r="R1682" s="188"/>
      <c r="S1682" s="188"/>
    </row>
    <row r="1683" spans="1:19" s="4" customFormat="1" ht="21" customHeight="1">
      <c r="A1683" s="188"/>
      <c r="B1683" s="217"/>
      <c r="C1683" s="217"/>
      <c r="D1683" s="218"/>
      <c r="E1683" s="186"/>
      <c r="I1683" s="176"/>
      <c r="J1683" s="188"/>
      <c r="P1683" s="188"/>
      <c r="Q1683" s="188"/>
      <c r="R1683" s="188"/>
      <c r="S1683" s="188"/>
    </row>
    <row r="1684" spans="1:19" s="4" customFormat="1" ht="21" customHeight="1">
      <c r="A1684" s="188"/>
      <c r="B1684" s="217"/>
      <c r="C1684" s="217"/>
      <c r="D1684" s="218"/>
      <c r="E1684" s="186"/>
      <c r="I1684" s="176"/>
      <c r="J1684" s="188"/>
      <c r="P1684" s="188"/>
      <c r="Q1684" s="188"/>
      <c r="R1684" s="188"/>
      <c r="S1684" s="188"/>
    </row>
    <row r="1685" spans="1:19" s="4" customFormat="1" ht="21" customHeight="1">
      <c r="A1685" s="188"/>
      <c r="B1685" s="217"/>
      <c r="C1685" s="217"/>
      <c r="D1685" s="218"/>
      <c r="E1685" s="186"/>
      <c r="I1685" s="176"/>
      <c r="J1685" s="188"/>
      <c r="P1685" s="188"/>
      <c r="Q1685" s="188"/>
      <c r="R1685" s="188"/>
      <c r="S1685" s="188"/>
    </row>
    <row r="1686" spans="1:19" s="4" customFormat="1" ht="21" customHeight="1">
      <c r="A1686" s="188"/>
      <c r="B1686" s="217"/>
      <c r="C1686" s="217"/>
      <c r="D1686" s="218"/>
      <c r="E1686" s="186"/>
      <c r="I1686" s="176"/>
      <c r="J1686" s="188"/>
      <c r="P1686" s="188"/>
      <c r="Q1686" s="188"/>
      <c r="R1686" s="188"/>
      <c r="S1686" s="188"/>
    </row>
    <row r="1687" spans="1:19" s="4" customFormat="1" ht="21" customHeight="1">
      <c r="A1687" s="188"/>
      <c r="B1687" s="217"/>
      <c r="C1687" s="217"/>
      <c r="D1687" s="218"/>
      <c r="E1687" s="186"/>
      <c r="I1687" s="176"/>
      <c r="J1687" s="188"/>
      <c r="P1687" s="188"/>
      <c r="Q1687" s="188"/>
      <c r="R1687" s="188"/>
      <c r="S1687" s="188"/>
    </row>
    <row r="1688" spans="1:19" s="4" customFormat="1" ht="21" customHeight="1">
      <c r="A1688" s="188"/>
      <c r="B1688" s="217"/>
      <c r="C1688" s="217"/>
      <c r="D1688" s="218"/>
      <c r="E1688" s="186"/>
      <c r="I1688" s="176"/>
      <c r="J1688" s="188"/>
      <c r="P1688" s="188"/>
      <c r="Q1688" s="188"/>
      <c r="R1688" s="188"/>
      <c r="S1688" s="188"/>
    </row>
    <row r="1689" spans="1:19" s="4" customFormat="1" ht="21" customHeight="1">
      <c r="A1689" s="188"/>
      <c r="B1689" s="217"/>
      <c r="C1689" s="217"/>
      <c r="D1689" s="218"/>
      <c r="E1689" s="186"/>
      <c r="I1689" s="176"/>
      <c r="J1689" s="188"/>
      <c r="P1689" s="188"/>
      <c r="Q1689" s="188"/>
      <c r="R1689" s="188"/>
      <c r="S1689" s="188"/>
    </row>
    <row r="1690" spans="1:19" s="4" customFormat="1" ht="21" customHeight="1">
      <c r="A1690" s="188"/>
      <c r="B1690" s="217"/>
      <c r="C1690" s="217"/>
      <c r="D1690" s="218"/>
      <c r="E1690" s="186"/>
      <c r="I1690" s="176"/>
      <c r="J1690" s="188"/>
      <c r="P1690" s="188"/>
      <c r="Q1690" s="188"/>
      <c r="R1690" s="188"/>
      <c r="S1690" s="188"/>
    </row>
    <row r="1691" spans="1:19" s="4" customFormat="1" ht="21" customHeight="1">
      <c r="A1691" s="188"/>
      <c r="B1691" s="217"/>
      <c r="C1691" s="217"/>
      <c r="D1691" s="218"/>
      <c r="E1691" s="186"/>
      <c r="I1691" s="176"/>
      <c r="J1691" s="188"/>
      <c r="P1691" s="188"/>
      <c r="Q1691" s="188"/>
      <c r="R1691" s="188"/>
      <c r="S1691" s="188"/>
    </row>
    <row r="1692" spans="1:19" s="4" customFormat="1" ht="21" customHeight="1">
      <c r="A1692" s="188"/>
      <c r="B1692" s="217"/>
      <c r="C1692" s="217"/>
      <c r="D1692" s="218"/>
      <c r="E1692" s="186"/>
      <c r="I1692" s="176"/>
      <c r="J1692" s="188"/>
      <c r="P1692" s="188"/>
      <c r="Q1692" s="188"/>
      <c r="R1692" s="188"/>
      <c r="S1692" s="188"/>
    </row>
    <row r="1693" spans="1:19" s="4" customFormat="1" ht="21" customHeight="1">
      <c r="A1693" s="188"/>
      <c r="B1693" s="217"/>
      <c r="C1693" s="217"/>
      <c r="D1693" s="218"/>
      <c r="E1693" s="186"/>
      <c r="I1693" s="176"/>
      <c r="J1693" s="188"/>
      <c r="P1693" s="188"/>
      <c r="Q1693" s="188"/>
      <c r="R1693" s="188"/>
      <c r="S1693" s="188"/>
    </row>
    <row r="1694" spans="1:19" s="4" customFormat="1" ht="21" customHeight="1">
      <c r="A1694" s="188"/>
      <c r="B1694" s="217"/>
      <c r="C1694" s="217"/>
      <c r="D1694" s="218"/>
      <c r="E1694" s="186"/>
      <c r="I1694" s="176"/>
      <c r="J1694" s="188"/>
      <c r="P1694" s="188"/>
      <c r="Q1694" s="188"/>
      <c r="R1694" s="188"/>
      <c r="S1694" s="188"/>
    </row>
    <row r="1695" spans="1:19" s="4" customFormat="1" ht="21" customHeight="1">
      <c r="A1695" s="188"/>
      <c r="B1695" s="217"/>
      <c r="C1695" s="217"/>
      <c r="D1695" s="218"/>
      <c r="E1695" s="186"/>
      <c r="I1695" s="176"/>
      <c r="J1695" s="188"/>
      <c r="P1695" s="188"/>
      <c r="Q1695" s="188"/>
      <c r="R1695" s="188"/>
      <c r="S1695" s="188"/>
    </row>
    <row r="1696" spans="1:19" s="4" customFormat="1" ht="21" customHeight="1">
      <c r="A1696" s="188"/>
      <c r="B1696" s="217"/>
      <c r="C1696" s="217"/>
      <c r="D1696" s="218"/>
      <c r="E1696" s="186"/>
      <c r="I1696" s="176"/>
      <c r="J1696" s="188"/>
      <c r="P1696" s="188"/>
      <c r="Q1696" s="188"/>
      <c r="R1696" s="188"/>
      <c r="S1696" s="188"/>
    </row>
    <row r="1697" spans="1:19" s="4" customFormat="1" ht="21" customHeight="1">
      <c r="A1697" s="188"/>
      <c r="B1697" s="217"/>
      <c r="C1697" s="217"/>
      <c r="D1697" s="218"/>
      <c r="E1697" s="186"/>
      <c r="I1697" s="176"/>
      <c r="J1697" s="188"/>
      <c r="P1697" s="188"/>
      <c r="Q1697" s="188"/>
      <c r="R1697" s="188"/>
      <c r="S1697" s="188"/>
    </row>
    <row r="1698" spans="1:19" s="4" customFormat="1" ht="21" customHeight="1">
      <c r="A1698" s="188"/>
      <c r="B1698" s="217"/>
      <c r="C1698" s="217"/>
      <c r="D1698" s="218"/>
      <c r="E1698" s="186"/>
      <c r="I1698" s="176"/>
      <c r="J1698" s="188"/>
      <c r="P1698" s="188"/>
      <c r="Q1698" s="188"/>
      <c r="R1698" s="188"/>
      <c r="S1698" s="188"/>
    </row>
    <row r="1699" spans="1:19" s="4" customFormat="1" ht="21" customHeight="1">
      <c r="A1699" s="188"/>
      <c r="B1699" s="217"/>
      <c r="C1699" s="217"/>
      <c r="D1699" s="218"/>
      <c r="E1699" s="186"/>
      <c r="I1699" s="176"/>
      <c r="J1699" s="188"/>
      <c r="P1699" s="188"/>
      <c r="Q1699" s="188"/>
      <c r="R1699" s="188"/>
      <c r="S1699" s="188"/>
    </row>
    <row r="1700" spans="1:19" s="4" customFormat="1" ht="21" customHeight="1">
      <c r="A1700" s="188"/>
      <c r="B1700" s="217"/>
      <c r="C1700" s="217"/>
      <c r="D1700" s="218"/>
      <c r="E1700" s="186"/>
      <c r="I1700" s="176"/>
      <c r="J1700" s="188"/>
      <c r="P1700" s="188"/>
      <c r="Q1700" s="188"/>
      <c r="R1700" s="188"/>
      <c r="S1700" s="188"/>
    </row>
    <row r="1701" spans="1:19" s="4" customFormat="1" ht="21" customHeight="1">
      <c r="A1701" s="188"/>
      <c r="B1701" s="217"/>
      <c r="C1701" s="217"/>
      <c r="D1701" s="218"/>
      <c r="E1701" s="186"/>
      <c r="I1701" s="176"/>
      <c r="J1701" s="188"/>
      <c r="P1701" s="188"/>
      <c r="Q1701" s="188"/>
      <c r="R1701" s="188"/>
      <c r="S1701" s="188"/>
    </row>
    <row r="1702" spans="1:19" s="4" customFormat="1" ht="21" customHeight="1">
      <c r="A1702" s="188"/>
      <c r="B1702" s="217"/>
      <c r="C1702" s="217"/>
      <c r="D1702" s="218"/>
      <c r="E1702" s="186"/>
      <c r="I1702" s="176"/>
      <c r="J1702" s="188"/>
      <c r="P1702" s="188"/>
      <c r="Q1702" s="188"/>
      <c r="R1702" s="188"/>
      <c r="S1702" s="188"/>
    </row>
    <row r="1703" spans="1:19" s="4" customFormat="1" ht="21" customHeight="1">
      <c r="A1703" s="188"/>
      <c r="B1703" s="217"/>
      <c r="C1703" s="217"/>
      <c r="D1703" s="218"/>
      <c r="E1703" s="186"/>
      <c r="I1703" s="176"/>
      <c r="J1703" s="188"/>
      <c r="P1703" s="188"/>
      <c r="Q1703" s="188"/>
      <c r="R1703" s="188"/>
      <c r="S1703" s="188"/>
    </row>
    <row r="1704" spans="1:19" s="4" customFormat="1" ht="21" customHeight="1">
      <c r="A1704" s="188"/>
      <c r="B1704" s="217"/>
      <c r="C1704" s="217"/>
      <c r="D1704" s="218"/>
      <c r="E1704" s="186"/>
      <c r="I1704" s="176"/>
      <c r="J1704" s="188"/>
      <c r="P1704" s="188"/>
      <c r="Q1704" s="188"/>
      <c r="R1704" s="188"/>
      <c r="S1704" s="188"/>
    </row>
    <row r="1705" spans="1:19" s="4" customFormat="1" ht="21" customHeight="1">
      <c r="A1705" s="188"/>
      <c r="B1705" s="217"/>
      <c r="C1705" s="217"/>
      <c r="D1705" s="218"/>
      <c r="E1705" s="186"/>
      <c r="I1705" s="176"/>
      <c r="J1705" s="188"/>
      <c r="P1705" s="188"/>
      <c r="Q1705" s="188"/>
      <c r="R1705" s="188"/>
      <c r="S1705" s="188"/>
    </row>
    <row r="1706" spans="1:19" s="4" customFormat="1" ht="21" customHeight="1">
      <c r="A1706" s="188"/>
      <c r="B1706" s="217"/>
      <c r="C1706" s="217"/>
      <c r="D1706" s="218"/>
      <c r="E1706" s="186"/>
      <c r="I1706" s="176"/>
      <c r="J1706" s="188"/>
      <c r="P1706" s="188"/>
      <c r="Q1706" s="188"/>
      <c r="R1706" s="188"/>
      <c r="S1706" s="188"/>
    </row>
    <row r="1707" spans="1:19" s="4" customFormat="1" ht="21" customHeight="1">
      <c r="A1707" s="188"/>
      <c r="B1707" s="217"/>
      <c r="C1707" s="217"/>
      <c r="D1707" s="218"/>
      <c r="E1707" s="186"/>
      <c r="I1707" s="176"/>
      <c r="J1707" s="188"/>
      <c r="P1707" s="188"/>
      <c r="Q1707" s="188"/>
      <c r="R1707" s="188"/>
      <c r="S1707" s="188"/>
    </row>
    <row r="1708" spans="1:19" s="4" customFormat="1" ht="21" customHeight="1">
      <c r="A1708" s="188"/>
      <c r="B1708" s="217"/>
      <c r="C1708" s="217"/>
      <c r="D1708" s="218"/>
      <c r="E1708" s="186"/>
      <c r="I1708" s="176"/>
      <c r="J1708" s="188"/>
      <c r="P1708" s="188"/>
      <c r="Q1708" s="188"/>
      <c r="R1708" s="188"/>
      <c r="S1708" s="188"/>
    </row>
    <row r="1709" spans="1:19" s="4" customFormat="1" ht="21" customHeight="1">
      <c r="A1709" s="188"/>
      <c r="B1709" s="217"/>
      <c r="C1709" s="217"/>
      <c r="D1709" s="218"/>
      <c r="E1709" s="186"/>
      <c r="I1709" s="176"/>
      <c r="J1709" s="188"/>
      <c r="P1709" s="188"/>
      <c r="Q1709" s="188"/>
      <c r="R1709" s="188"/>
      <c r="S1709" s="188"/>
    </row>
    <row r="1710" spans="1:19" s="4" customFormat="1" ht="21" customHeight="1">
      <c r="A1710" s="188"/>
      <c r="B1710" s="217"/>
      <c r="C1710" s="217"/>
      <c r="D1710" s="218"/>
      <c r="E1710" s="186"/>
      <c r="I1710" s="176"/>
      <c r="J1710" s="188"/>
      <c r="P1710" s="188"/>
      <c r="Q1710" s="188"/>
      <c r="R1710" s="188"/>
      <c r="S1710" s="188"/>
    </row>
    <row r="1711" spans="1:19" s="4" customFormat="1" ht="21" customHeight="1">
      <c r="A1711" s="188"/>
      <c r="B1711" s="217"/>
      <c r="C1711" s="217"/>
      <c r="D1711" s="218"/>
      <c r="E1711" s="186"/>
      <c r="I1711" s="176"/>
      <c r="J1711" s="188"/>
      <c r="P1711" s="188"/>
      <c r="Q1711" s="188"/>
      <c r="R1711" s="188"/>
      <c r="S1711" s="188"/>
    </row>
    <row r="1712" spans="1:19" s="4" customFormat="1" ht="21" customHeight="1">
      <c r="A1712" s="188"/>
      <c r="B1712" s="217"/>
      <c r="C1712" s="217"/>
      <c r="D1712" s="218"/>
      <c r="E1712" s="186"/>
      <c r="I1712" s="176"/>
      <c r="J1712" s="188"/>
      <c r="P1712" s="188"/>
      <c r="Q1712" s="188"/>
      <c r="R1712" s="188"/>
      <c r="S1712" s="188"/>
    </row>
    <row r="1713" spans="1:19" s="4" customFormat="1" ht="21" customHeight="1">
      <c r="A1713" s="188"/>
      <c r="B1713" s="217"/>
      <c r="C1713" s="217"/>
      <c r="D1713" s="218"/>
      <c r="E1713" s="186"/>
      <c r="I1713" s="176"/>
      <c r="J1713" s="188"/>
      <c r="P1713" s="188"/>
      <c r="Q1713" s="188"/>
      <c r="R1713" s="188"/>
      <c r="S1713" s="188"/>
    </row>
    <row r="1714" spans="1:19" s="4" customFormat="1" ht="21" customHeight="1">
      <c r="A1714" s="188"/>
      <c r="B1714" s="217"/>
      <c r="C1714" s="217"/>
      <c r="D1714" s="218"/>
      <c r="E1714" s="186"/>
      <c r="I1714" s="176"/>
      <c r="J1714" s="188"/>
      <c r="P1714" s="188"/>
      <c r="Q1714" s="188"/>
      <c r="R1714" s="188"/>
      <c r="S1714" s="188"/>
    </row>
    <row r="1715" spans="1:19" s="4" customFormat="1" ht="21" customHeight="1">
      <c r="A1715" s="188"/>
      <c r="B1715" s="217"/>
      <c r="C1715" s="217"/>
      <c r="D1715" s="218"/>
      <c r="E1715" s="186"/>
      <c r="I1715" s="176"/>
      <c r="J1715" s="188"/>
      <c r="P1715" s="188"/>
      <c r="Q1715" s="188"/>
      <c r="R1715" s="188"/>
      <c r="S1715" s="188"/>
    </row>
    <row r="1716" spans="1:19" s="4" customFormat="1" ht="21" customHeight="1">
      <c r="A1716" s="188"/>
      <c r="B1716" s="217"/>
      <c r="C1716" s="217"/>
      <c r="D1716" s="218"/>
      <c r="E1716" s="186"/>
      <c r="I1716" s="176"/>
      <c r="J1716" s="188"/>
      <c r="P1716" s="188"/>
      <c r="Q1716" s="188"/>
      <c r="R1716" s="188"/>
      <c r="S1716" s="188"/>
    </row>
    <row r="1717" spans="1:19" s="4" customFormat="1" ht="21" customHeight="1">
      <c r="A1717" s="188"/>
      <c r="B1717" s="217"/>
      <c r="C1717" s="217"/>
      <c r="D1717" s="218"/>
      <c r="E1717" s="186"/>
      <c r="I1717" s="176"/>
      <c r="J1717" s="188"/>
      <c r="P1717" s="188"/>
      <c r="Q1717" s="188"/>
      <c r="R1717" s="188"/>
      <c r="S1717" s="188"/>
    </row>
    <row r="1718" spans="1:19" s="4" customFormat="1" ht="21" customHeight="1">
      <c r="A1718" s="188"/>
      <c r="B1718" s="217"/>
      <c r="C1718" s="217"/>
      <c r="D1718" s="218"/>
      <c r="E1718" s="186"/>
      <c r="I1718" s="176"/>
      <c r="J1718" s="188"/>
      <c r="P1718" s="188"/>
      <c r="Q1718" s="188"/>
      <c r="R1718" s="188"/>
      <c r="S1718" s="188"/>
    </row>
    <row r="1719" spans="1:19" s="4" customFormat="1" ht="21" customHeight="1">
      <c r="A1719" s="188"/>
      <c r="B1719" s="217"/>
      <c r="C1719" s="217"/>
      <c r="D1719" s="218"/>
      <c r="E1719" s="186"/>
      <c r="I1719" s="176"/>
      <c r="J1719" s="188"/>
      <c r="P1719" s="188"/>
      <c r="Q1719" s="188"/>
      <c r="R1719" s="188"/>
      <c r="S1719" s="188"/>
    </row>
    <row r="1720" spans="1:19" s="4" customFormat="1" ht="21" customHeight="1">
      <c r="A1720" s="188"/>
      <c r="B1720" s="217"/>
      <c r="C1720" s="217"/>
      <c r="D1720" s="218"/>
      <c r="E1720" s="186"/>
      <c r="I1720" s="176"/>
      <c r="J1720" s="188"/>
      <c r="P1720" s="188"/>
      <c r="Q1720" s="188"/>
      <c r="R1720" s="188"/>
      <c r="S1720" s="188"/>
    </row>
    <row r="1721" spans="1:19" s="4" customFormat="1" ht="21" customHeight="1">
      <c r="A1721" s="188"/>
      <c r="B1721" s="217"/>
      <c r="C1721" s="217"/>
      <c r="D1721" s="218"/>
      <c r="E1721" s="186"/>
      <c r="I1721" s="176"/>
      <c r="J1721" s="188"/>
      <c r="P1721" s="188"/>
      <c r="Q1721" s="188"/>
      <c r="R1721" s="188"/>
      <c r="S1721" s="188"/>
    </row>
    <row r="1722" spans="1:19" s="4" customFormat="1" ht="21" customHeight="1">
      <c r="A1722" s="188"/>
      <c r="B1722" s="217"/>
      <c r="C1722" s="217"/>
      <c r="D1722" s="218"/>
      <c r="E1722" s="186"/>
      <c r="I1722" s="176"/>
      <c r="J1722" s="188"/>
      <c r="P1722" s="188"/>
      <c r="Q1722" s="188"/>
      <c r="R1722" s="188"/>
      <c r="S1722" s="188"/>
    </row>
    <row r="1723" spans="1:19" s="4" customFormat="1" ht="21" customHeight="1">
      <c r="A1723" s="188"/>
      <c r="B1723" s="217"/>
      <c r="C1723" s="217"/>
      <c r="D1723" s="218"/>
      <c r="E1723" s="186"/>
      <c r="I1723" s="176"/>
      <c r="J1723" s="188"/>
      <c r="P1723" s="188"/>
      <c r="Q1723" s="188"/>
      <c r="R1723" s="188"/>
      <c r="S1723" s="188"/>
    </row>
    <row r="1724" spans="1:19" s="4" customFormat="1" ht="21" customHeight="1">
      <c r="A1724" s="188"/>
      <c r="B1724" s="217"/>
      <c r="C1724" s="217"/>
      <c r="D1724" s="218"/>
      <c r="E1724" s="186"/>
      <c r="I1724" s="176"/>
      <c r="J1724" s="188"/>
      <c r="P1724" s="188"/>
      <c r="Q1724" s="188"/>
      <c r="R1724" s="188"/>
      <c r="S1724" s="188"/>
    </row>
    <row r="1725" spans="1:19" s="4" customFormat="1" ht="21" customHeight="1">
      <c r="A1725" s="188"/>
      <c r="B1725" s="217"/>
      <c r="C1725" s="217"/>
      <c r="D1725" s="218"/>
      <c r="E1725" s="186"/>
      <c r="I1725" s="176"/>
      <c r="J1725" s="188"/>
      <c r="P1725" s="188"/>
      <c r="Q1725" s="188"/>
      <c r="R1725" s="188"/>
      <c r="S1725" s="188"/>
    </row>
    <row r="1726" spans="1:19" s="4" customFormat="1" ht="21" customHeight="1">
      <c r="A1726" s="188"/>
      <c r="B1726" s="217"/>
      <c r="C1726" s="217"/>
      <c r="D1726" s="218"/>
      <c r="E1726" s="186"/>
      <c r="I1726" s="176"/>
      <c r="J1726" s="188"/>
      <c r="P1726" s="188"/>
      <c r="Q1726" s="188"/>
      <c r="R1726" s="188"/>
      <c r="S1726" s="188"/>
    </row>
    <row r="1727" spans="1:19" s="4" customFormat="1" ht="21" customHeight="1">
      <c r="A1727" s="188"/>
      <c r="B1727" s="217"/>
      <c r="C1727" s="217"/>
      <c r="D1727" s="218"/>
      <c r="E1727" s="186"/>
      <c r="I1727" s="176"/>
      <c r="J1727" s="188"/>
      <c r="P1727" s="188"/>
      <c r="Q1727" s="188"/>
      <c r="R1727" s="188"/>
      <c r="S1727" s="188"/>
    </row>
    <row r="1728" spans="1:19" s="4" customFormat="1" ht="21" customHeight="1">
      <c r="A1728" s="188"/>
      <c r="B1728" s="217"/>
      <c r="C1728" s="217"/>
      <c r="D1728" s="218"/>
      <c r="E1728" s="186"/>
      <c r="I1728" s="176"/>
      <c r="J1728" s="188"/>
      <c r="P1728" s="188"/>
      <c r="Q1728" s="188"/>
      <c r="R1728" s="188"/>
      <c r="S1728" s="188"/>
    </row>
    <row r="1729" spans="1:19" s="4" customFormat="1" ht="21" customHeight="1">
      <c r="A1729" s="188"/>
      <c r="B1729" s="217"/>
      <c r="C1729" s="217"/>
      <c r="D1729" s="218"/>
      <c r="E1729" s="186"/>
      <c r="I1729" s="176"/>
      <c r="J1729" s="188"/>
      <c r="P1729" s="188"/>
      <c r="Q1729" s="188"/>
      <c r="R1729" s="188"/>
      <c r="S1729" s="188"/>
    </row>
    <row r="1730" spans="1:19" s="4" customFormat="1" ht="21" customHeight="1">
      <c r="A1730" s="188"/>
      <c r="B1730" s="217"/>
      <c r="C1730" s="217"/>
      <c r="D1730" s="218"/>
      <c r="E1730" s="186"/>
      <c r="I1730" s="176"/>
      <c r="J1730" s="188"/>
      <c r="P1730" s="188"/>
      <c r="Q1730" s="188"/>
      <c r="R1730" s="188"/>
      <c r="S1730" s="188"/>
    </row>
    <row r="1731" spans="1:19" s="4" customFormat="1" ht="21" customHeight="1">
      <c r="A1731" s="188"/>
      <c r="B1731" s="217"/>
      <c r="C1731" s="217"/>
      <c r="D1731" s="218"/>
      <c r="E1731" s="186"/>
      <c r="I1731" s="176"/>
      <c r="J1731" s="188"/>
      <c r="P1731" s="188"/>
      <c r="Q1731" s="188"/>
      <c r="R1731" s="188"/>
      <c r="S1731" s="188"/>
    </row>
    <row r="1732" spans="1:19" s="4" customFormat="1" ht="21" customHeight="1">
      <c r="A1732" s="188"/>
      <c r="B1732" s="217"/>
      <c r="C1732" s="217"/>
      <c r="D1732" s="218"/>
      <c r="E1732" s="186"/>
      <c r="I1732" s="176"/>
      <c r="J1732" s="188"/>
      <c r="P1732" s="188"/>
      <c r="Q1732" s="188"/>
      <c r="R1732" s="188"/>
      <c r="S1732" s="188"/>
    </row>
    <row r="1733" spans="1:19" s="4" customFormat="1" ht="21" customHeight="1">
      <c r="A1733" s="188"/>
      <c r="B1733" s="217"/>
      <c r="C1733" s="217"/>
      <c r="D1733" s="218"/>
      <c r="E1733" s="186"/>
      <c r="I1733" s="176"/>
      <c r="J1733" s="188"/>
      <c r="P1733" s="188"/>
      <c r="Q1733" s="188"/>
      <c r="R1733" s="188"/>
      <c r="S1733" s="188"/>
    </row>
    <row r="1734" spans="1:19" s="4" customFormat="1" ht="21" customHeight="1">
      <c r="A1734" s="188"/>
      <c r="B1734" s="217"/>
      <c r="C1734" s="217"/>
      <c r="D1734" s="218"/>
      <c r="E1734" s="186"/>
      <c r="I1734" s="176"/>
      <c r="J1734" s="188"/>
      <c r="P1734" s="188"/>
      <c r="Q1734" s="188"/>
      <c r="R1734" s="188"/>
      <c r="S1734" s="188"/>
    </row>
    <row r="1735" spans="1:19" s="4" customFormat="1" ht="21" customHeight="1">
      <c r="A1735" s="188"/>
      <c r="B1735" s="217"/>
      <c r="C1735" s="217"/>
      <c r="D1735" s="218"/>
      <c r="E1735" s="186"/>
      <c r="I1735" s="176"/>
      <c r="J1735" s="188"/>
      <c r="P1735" s="188"/>
      <c r="Q1735" s="188"/>
      <c r="R1735" s="188"/>
      <c r="S1735" s="188"/>
    </row>
    <row r="1736" spans="1:19" s="4" customFormat="1" ht="21" customHeight="1">
      <c r="A1736" s="188"/>
      <c r="B1736" s="217"/>
      <c r="C1736" s="217"/>
      <c r="D1736" s="218"/>
      <c r="E1736" s="186"/>
      <c r="I1736" s="176"/>
      <c r="J1736" s="188"/>
      <c r="P1736" s="188"/>
      <c r="Q1736" s="188"/>
      <c r="R1736" s="188"/>
      <c r="S1736" s="188"/>
    </row>
    <row r="1737" spans="1:19" s="4" customFormat="1" ht="21" customHeight="1">
      <c r="A1737" s="188"/>
      <c r="B1737" s="217"/>
      <c r="C1737" s="217"/>
      <c r="D1737" s="218"/>
      <c r="E1737" s="186"/>
      <c r="I1737" s="176"/>
      <c r="J1737" s="188"/>
      <c r="P1737" s="188"/>
      <c r="Q1737" s="188"/>
      <c r="R1737" s="188"/>
      <c r="S1737" s="188"/>
    </row>
    <row r="1738" spans="1:19" s="4" customFormat="1" ht="21" customHeight="1">
      <c r="A1738" s="188"/>
      <c r="B1738" s="217"/>
      <c r="C1738" s="217"/>
      <c r="D1738" s="218"/>
      <c r="E1738" s="186"/>
      <c r="I1738" s="176"/>
      <c r="J1738" s="188"/>
      <c r="P1738" s="188"/>
      <c r="Q1738" s="188"/>
      <c r="R1738" s="188"/>
      <c r="S1738" s="188"/>
    </row>
    <row r="1739" spans="1:19" s="4" customFormat="1" ht="21" customHeight="1">
      <c r="A1739" s="188"/>
      <c r="B1739" s="217"/>
      <c r="C1739" s="217"/>
      <c r="D1739" s="218"/>
      <c r="E1739" s="186"/>
      <c r="I1739" s="176"/>
      <c r="J1739" s="188"/>
      <c r="P1739" s="188"/>
      <c r="Q1739" s="188"/>
      <c r="R1739" s="188"/>
      <c r="S1739" s="188"/>
    </row>
    <row r="1740" spans="1:19" s="4" customFormat="1" ht="21" customHeight="1">
      <c r="A1740" s="188"/>
      <c r="B1740" s="217"/>
      <c r="C1740" s="217"/>
      <c r="D1740" s="218"/>
      <c r="E1740" s="186"/>
      <c r="I1740" s="176"/>
      <c r="J1740" s="188"/>
      <c r="P1740" s="188"/>
      <c r="Q1740" s="188"/>
      <c r="R1740" s="188"/>
      <c r="S1740" s="188"/>
    </row>
    <row r="1741" spans="1:19" s="4" customFormat="1" ht="21" customHeight="1">
      <c r="A1741" s="188"/>
      <c r="B1741" s="217"/>
      <c r="C1741" s="217"/>
      <c r="D1741" s="218"/>
      <c r="E1741" s="186"/>
      <c r="I1741" s="176"/>
      <c r="J1741" s="188"/>
      <c r="P1741" s="188"/>
      <c r="Q1741" s="188"/>
      <c r="R1741" s="188"/>
      <c r="S1741" s="188"/>
    </row>
    <row r="1742" spans="1:19" s="4" customFormat="1" ht="21" customHeight="1">
      <c r="A1742" s="188"/>
      <c r="B1742" s="217"/>
      <c r="C1742" s="217"/>
      <c r="D1742" s="218"/>
      <c r="E1742" s="186"/>
      <c r="I1742" s="176"/>
      <c r="J1742" s="188"/>
      <c r="P1742" s="188"/>
      <c r="Q1742" s="188"/>
      <c r="R1742" s="188"/>
      <c r="S1742" s="188"/>
    </row>
    <row r="1743" spans="1:19" s="4" customFormat="1" ht="21" customHeight="1">
      <c r="A1743" s="188"/>
      <c r="B1743" s="217"/>
      <c r="C1743" s="217"/>
      <c r="D1743" s="218"/>
      <c r="E1743" s="186"/>
      <c r="I1743" s="176"/>
      <c r="J1743" s="188"/>
      <c r="P1743" s="188"/>
      <c r="Q1743" s="188"/>
      <c r="R1743" s="188"/>
      <c r="S1743" s="188"/>
    </row>
    <row r="1744" spans="1:19" s="4" customFormat="1" ht="21" customHeight="1">
      <c r="A1744" s="188"/>
      <c r="B1744" s="217"/>
      <c r="C1744" s="217"/>
      <c r="D1744" s="218"/>
      <c r="E1744" s="186"/>
      <c r="I1744" s="176"/>
      <c r="J1744" s="188"/>
      <c r="P1744" s="188"/>
      <c r="Q1744" s="188"/>
      <c r="R1744" s="188"/>
      <c r="S1744" s="188"/>
    </row>
    <row r="1745" spans="1:19" s="4" customFormat="1" ht="21" customHeight="1">
      <c r="A1745" s="188"/>
      <c r="B1745" s="217"/>
      <c r="C1745" s="217"/>
      <c r="D1745" s="218"/>
      <c r="E1745" s="186"/>
      <c r="I1745" s="176"/>
      <c r="J1745" s="188"/>
      <c r="P1745" s="188"/>
      <c r="Q1745" s="188"/>
      <c r="R1745" s="188"/>
      <c r="S1745" s="188"/>
    </row>
    <row r="1746" spans="1:19" s="4" customFormat="1" ht="21" customHeight="1">
      <c r="A1746" s="188"/>
      <c r="B1746" s="217"/>
      <c r="C1746" s="217"/>
      <c r="D1746" s="218"/>
      <c r="E1746" s="186"/>
      <c r="I1746" s="176"/>
      <c r="J1746" s="188"/>
      <c r="P1746" s="188"/>
      <c r="Q1746" s="188"/>
      <c r="R1746" s="188"/>
      <c r="S1746" s="188"/>
    </row>
    <row r="1747" spans="1:19" s="4" customFormat="1" ht="21" customHeight="1">
      <c r="A1747" s="188"/>
      <c r="B1747" s="217"/>
      <c r="C1747" s="217"/>
      <c r="D1747" s="218"/>
      <c r="E1747" s="186"/>
      <c r="I1747" s="176"/>
      <c r="J1747" s="188"/>
      <c r="P1747" s="188"/>
      <c r="Q1747" s="188"/>
      <c r="R1747" s="188"/>
      <c r="S1747" s="188"/>
    </row>
    <row r="1748" spans="1:19" s="4" customFormat="1" ht="21" customHeight="1">
      <c r="A1748" s="188"/>
      <c r="B1748" s="217"/>
      <c r="C1748" s="217"/>
      <c r="D1748" s="218"/>
      <c r="E1748" s="186"/>
      <c r="I1748" s="176"/>
      <c r="J1748" s="188"/>
      <c r="P1748" s="188"/>
      <c r="Q1748" s="188"/>
      <c r="R1748" s="188"/>
      <c r="S1748" s="188"/>
    </row>
    <row r="1749" spans="1:19" s="4" customFormat="1" ht="21" customHeight="1">
      <c r="A1749" s="188"/>
      <c r="B1749" s="217"/>
      <c r="C1749" s="217"/>
      <c r="D1749" s="218"/>
      <c r="E1749" s="186"/>
      <c r="I1749" s="176"/>
      <c r="J1749" s="188"/>
      <c r="P1749" s="188"/>
      <c r="Q1749" s="188"/>
      <c r="R1749" s="188"/>
      <c r="S1749" s="188"/>
    </row>
    <row r="1750" spans="1:19" s="4" customFormat="1" ht="21" customHeight="1">
      <c r="A1750" s="188"/>
      <c r="B1750" s="217"/>
      <c r="C1750" s="217"/>
      <c r="D1750" s="218"/>
      <c r="E1750" s="186"/>
      <c r="I1750" s="176"/>
      <c r="J1750" s="188"/>
      <c r="P1750" s="188"/>
      <c r="Q1750" s="188"/>
      <c r="R1750" s="188"/>
      <c r="S1750" s="188"/>
    </row>
    <row r="1751" spans="1:19" s="4" customFormat="1" ht="21" customHeight="1">
      <c r="A1751" s="188"/>
      <c r="B1751" s="217"/>
      <c r="C1751" s="217"/>
      <c r="D1751" s="218"/>
      <c r="E1751" s="186"/>
      <c r="I1751" s="176"/>
      <c r="J1751" s="188"/>
      <c r="P1751" s="188"/>
      <c r="Q1751" s="188"/>
      <c r="R1751" s="188"/>
      <c r="S1751" s="188"/>
    </row>
    <row r="1752" spans="1:19" s="4" customFormat="1" ht="21" customHeight="1">
      <c r="A1752" s="188"/>
      <c r="B1752" s="217"/>
      <c r="C1752" s="217"/>
      <c r="D1752" s="218"/>
      <c r="E1752" s="186"/>
      <c r="I1752" s="176"/>
      <c r="J1752" s="188"/>
      <c r="P1752" s="188"/>
      <c r="Q1752" s="188"/>
      <c r="R1752" s="188"/>
      <c r="S1752" s="188"/>
    </row>
    <row r="1753" spans="1:19" s="4" customFormat="1" ht="21" customHeight="1">
      <c r="A1753" s="188"/>
      <c r="B1753" s="217"/>
      <c r="C1753" s="217"/>
      <c r="D1753" s="218"/>
      <c r="E1753" s="186"/>
      <c r="I1753" s="176"/>
      <c r="J1753" s="188"/>
      <c r="P1753" s="188"/>
      <c r="Q1753" s="188"/>
      <c r="R1753" s="188"/>
      <c r="S1753" s="188"/>
    </row>
    <row r="1754" spans="1:19" s="4" customFormat="1" ht="21" customHeight="1">
      <c r="A1754" s="188"/>
      <c r="B1754" s="217"/>
      <c r="C1754" s="217"/>
      <c r="D1754" s="218"/>
      <c r="E1754" s="186"/>
      <c r="I1754" s="176"/>
      <c r="J1754" s="188"/>
      <c r="P1754" s="188"/>
      <c r="Q1754" s="188"/>
      <c r="R1754" s="188"/>
      <c r="S1754" s="188"/>
    </row>
    <row r="1755" spans="1:19" s="4" customFormat="1" ht="21" customHeight="1">
      <c r="A1755" s="188"/>
      <c r="B1755" s="217"/>
      <c r="C1755" s="217"/>
      <c r="D1755" s="218"/>
      <c r="E1755" s="186"/>
      <c r="I1755" s="176"/>
      <c r="J1755" s="188"/>
      <c r="P1755" s="188"/>
      <c r="Q1755" s="188"/>
      <c r="R1755" s="188"/>
      <c r="S1755" s="188"/>
    </row>
    <row r="1756" spans="1:19" s="4" customFormat="1" ht="21" customHeight="1">
      <c r="A1756" s="188"/>
      <c r="B1756" s="217"/>
      <c r="C1756" s="217"/>
      <c r="D1756" s="218"/>
      <c r="E1756" s="186"/>
      <c r="I1756" s="176"/>
      <c r="J1756" s="188"/>
      <c r="P1756" s="188"/>
      <c r="Q1756" s="188"/>
      <c r="R1756" s="188"/>
      <c r="S1756" s="188"/>
    </row>
    <row r="1757" spans="1:19" s="4" customFormat="1" ht="21" customHeight="1">
      <c r="A1757" s="188"/>
      <c r="B1757" s="217"/>
      <c r="C1757" s="217"/>
      <c r="D1757" s="218"/>
      <c r="E1757" s="186"/>
      <c r="I1757" s="176"/>
      <c r="J1757" s="188"/>
      <c r="P1757" s="188"/>
      <c r="Q1757" s="188"/>
      <c r="R1757" s="188"/>
      <c r="S1757" s="188"/>
    </row>
    <row r="1758" spans="1:19" s="4" customFormat="1" ht="21" customHeight="1">
      <c r="A1758" s="188"/>
      <c r="B1758" s="217"/>
      <c r="C1758" s="217"/>
      <c r="D1758" s="218"/>
      <c r="E1758" s="186"/>
      <c r="I1758" s="176"/>
      <c r="J1758" s="188"/>
      <c r="P1758" s="188"/>
      <c r="Q1758" s="188"/>
      <c r="R1758" s="188"/>
      <c r="S1758" s="188"/>
    </row>
    <row r="1759" spans="1:19" s="4" customFormat="1" ht="21" customHeight="1">
      <c r="A1759" s="188"/>
      <c r="B1759" s="217"/>
      <c r="C1759" s="217"/>
      <c r="D1759" s="218"/>
      <c r="E1759" s="186"/>
      <c r="I1759" s="176"/>
      <c r="J1759" s="188"/>
      <c r="P1759" s="188"/>
      <c r="Q1759" s="188"/>
      <c r="R1759" s="188"/>
      <c r="S1759" s="188"/>
    </row>
    <row r="1760" spans="1:19" s="4" customFormat="1" ht="21" customHeight="1">
      <c r="A1760" s="188"/>
      <c r="B1760" s="217"/>
      <c r="C1760" s="217"/>
      <c r="D1760" s="218"/>
      <c r="E1760" s="186"/>
      <c r="I1760" s="176"/>
      <c r="J1760" s="188"/>
      <c r="P1760" s="188"/>
      <c r="Q1760" s="188"/>
      <c r="R1760" s="188"/>
      <c r="S1760" s="188"/>
    </row>
    <row r="1761" spans="1:19" s="4" customFormat="1" ht="21" customHeight="1">
      <c r="A1761" s="188"/>
      <c r="B1761" s="217"/>
      <c r="C1761" s="217"/>
      <c r="D1761" s="218"/>
      <c r="E1761" s="186"/>
      <c r="I1761" s="176"/>
      <c r="J1761" s="188"/>
      <c r="P1761" s="188"/>
      <c r="Q1761" s="188"/>
      <c r="R1761" s="188"/>
      <c r="S1761" s="188"/>
    </row>
    <row r="1762" spans="1:19" s="4" customFormat="1" ht="21" customHeight="1">
      <c r="A1762" s="188"/>
      <c r="B1762" s="217"/>
      <c r="C1762" s="217"/>
      <c r="D1762" s="218"/>
      <c r="E1762" s="186"/>
      <c r="I1762" s="176"/>
      <c r="J1762" s="188"/>
      <c r="P1762" s="188"/>
      <c r="Q1762" s="188"/>
      <c r="R1762" s="188"/>
      <c r="S1762" s="188"/>
    </row>
    <row r="1763" spans="1:19" s="4" customFormat="1" ht="21" customHeight="1">
      <c r="A1763" s="188"/>
      <c r="B1763" s="217"/>
      <c r="C1763" s="217"/>
      <c r="D1763" s="218"/>
      <c r="E1763" s="186"/>
      <c r="I1763" s="176"/>
      <c r="J1763" s="188"/>
      <c r="P1763" s="188"/>
      <c r="Q1763" s="188"/>
      <c r="R1763" s="188"/>
      <c r="S1763" s="188"/>
    </row>
    <row r="1764" spans="1:19" s="4" customFormat="1" ht="21" customHeight="1">
      <c r="A1764" s="188"/>
      <c r="B1764" s="217"/>
      <c r="C1764" s="217"/>
      <c r="D1764" s="218"/>
      <c r="E1764" s="186"/>
      <c r="I1764" s="176"/>
      <c r="J1764" s="188"/>
      <c r="P1764" s="188"/>
      <c r="Q1764" s="188"/>
      <c r="R1764" s="188"/>
      <c r="S1764" s="188"/>
    </row>
    <row r="1765" spans="1:19" s="4" customFormat="1" ht="21" customHeight="1">
      <c r="A1765" s="188"/>
      <c r="B1765" s="217"/>
      <c r="C1765" s="217"/>
      <c r="D1765" s="218"/>
      <c r="E1765" s="186"/>
      <c r="I1765" s="176"/>
      <c r="J1765" s="188"/>
      <c r="P1765" s="188"/>
      <c r="Q1765" s="188"/>
      <c r="R1765" s="188"/>
      <c r="S1765" s="188"/>
    </row>
    <row r="1766" spans="1:19" s="4" customFormat="1" ht="21" customHeight="1">
      <c r="A1766" s="188"/>
      <c r="B1766" s="217"/>
      <c r="C1766" s="217"/>
      <c r="D1766" s="218"/>
      <c r="E1766" s="186"/>
      <c r="I1766" s="176"/>
      <c r="J1766" s="188"/>
      <c r="P1766" s="188"/>
      <c r="Q1766" s="188"/>
      <c r="R1766" s="188"/>
      <c r="S1766" s="188"/>
    </row>
    <row r="1767" spans="1:19" s="4" customFormat="1" ht="21" customHeight="1">
      <c r="A1767" s="188"/>
      <c r="B1767" s="217"/>
      <c r="C1767" s="217"/>
      <c r="D1767" s="218"/>
      <c r="E1767" s="186"/>
      <c r="I1767" s="176"/>
      <c r="J1767" s="188"/>
      <c r="P1767" s="188"/>
      <c r="Q1767" s="188"/>
      <c r="R1767" s="188"/>
      <c r="S1767" s="188"/>
    </row>
    <row r="1768" spans="1:19" s="4" customFormat="1" ht="21" customHeight="1">
      <c r="A1768" s="188"/>
      <c r="B1768" s="217"/>
      <c r="C1768" s="217"/>
      <c r="D1768" s="218"/>
      <c r="E1768" s="186"/>
      <c r="I1768" s="176"/>
      <c r="J1768" s="188"/>
      <c r="P1768" s="188"/>
      <c r="Q1768" s="188"/>
      <c r="R1768" s="188"/>
      <c r="S1768" s="188"/>
    </row>
    <row r="1769" spans="1:19" s="4" customFormat="1" ht="21" customHeight="1">
      <c r="A1769" s="188"/>
      <c r="B1769" s="217"/>
      <c r="C1769" s="217"/>
      <c r="D1769" s="218"/>
      <c r="E1769" s="186"/>
      <c r="I1769" s="176"/>
      <c r="J1769" s="188"/>
      <c r="P1769" s="188"/>
      <c r="Q1769" s="188"/>
      <c r="R1769" s="188"/>
      <c r="S1769" s="188"/>
    </row>
    <row r="1770" spans="1:19" s="4" customFormat="1" ht="21" customHeight="1">
      <c r="A1770" s="188"/>
      <c r="B1770" s="217"/>
      <c r="C1770" s="217"/>
      <c r="D1770" s="218"/>
      <c r="E1770" s="186"/>
      <c r="I1770" s="176"/>
      <c r="J1770" s="188"/>
      <c r="P1770" s="188"/>
      <c r="Q1770" s="188"/>
      <c r="R1770" s="188"/>
      <c r="S1770" s="188"/>
    </row>
    <row r="1771" spans="1:19" s="4" customFormat="1" ht="21" customHeight="1">
      <c r="A1771" s="188"/>
      <c r="B1771" s="217"/>
      <c r="C1771" s="217"/>
      <c r="D1771" s="218"/>
      <c r="E1771" s="186"/>
      <c r="I1771" s="176"/>
      <c r="J1771" s="188"/>
      <c r="P1771" s="188"/>
      <c r="Q1771" s="188"/>
      <c r="R1771" s="188"/>
      <c r="S1771" s="188"/>
    </row>
    <row r="1772" spans="1:19" s="4" customFormat="1" ht="21" customHeight="1">
      <c r="A1772" s="188"/>
      <c r="B1772" s="217"/>
      <c r="C1772" s="217"/>
      <c r="D1772" s="218"/>
      <c r="E1772" s="186"/>
      <c r="I1772" s="176"/>
      <c r="J1772" s="188"/>
      <c r="P1772" s="188"/>
      <c r="Q1772" s="188"/>
      <c r="R1772" s="188"/>
      <c r="S1772" s="188"/>
    </row>
    <row r="1773" spans="1:19" s="4" customFormat="1" ht="21" customHeight="1">
      <c r="A1773" s="188"/>
      <c r="B1773" s="217"/>
      <c r="C1773" s="217"/>
      <c r="D1773" s="218"/>
      <c r="E1773" s="186"/>
      <c r="I1773" s="176"/>
      <c r="J1773" s="188"/>
      <c r="P1773" s="188"/>
      <c r="Q1773" s="188"/>
      <c r="R1773" s="188"/>
      <c r="S1773" s="188"/>
    </row>
    <row r="1774" spans="1:19" s="4" customFormat="1" ht="21" customHeight="1">
      <c r="A1774" s="188"/>
      <c r="B1774" s="217"/>
      <c r="C1774" s="217"/>
      <c r="D1774" s="218"/>
      <c r="E1774" s="186"/>
      <c r="I1774" s="176"/>
      <c r="J1774" s="188"/>
      <c r="P1774" s="188"/>
      <c r="Q1774" s="188"/>
      <c r="R1774" s="188"/>
      <c r="S1774" s="188"/>
    </row>
    <row r="1775" spans="1:19" s="4" customFormat="1" ht="21" customHeight="1">
      <c r="A1775" s="188"/>
      <c r="B1775" s="217"/>
      <c r="C1775" s="217"/>
      <c r="D1775" s="218"/>
      <c r="E1775" s="186"/>
      <c r="I1775" s="176"/>
      <c r="J1775" s="188"/>
      <c r="P1775" s="188"/>
      <c r="Q1775" s="188"/>
      <c r="R1775" s="188"/>
      <c r="S1775" s="188"/>
    </row>
    <row r="1776" spans="1:19" s="4" customFormat="1" ht="21" customHeight="1">
      <c r="A1776" s="188"/>
      <c r="B1776" s="217"/>
      <c r="C1776" s="217"/>
      <c r="D1776" s="218"/>
      <c r="E1776" s="186"/>
      <c r="I1776" s="176"/>
      <c r="J1776" s="188"/>
      <c r="P1776" s="188"/>
      <c r="Q1776" s="188"/>
      <c r="R1776" s="188"/>
      <c r="S1776" s="188"/>
    </row>
    <row r="1777" spans="1:19" s="4" customFormat="1" ht="21" customHeight="1">
      <c r="A1777" s="188"/>
      <c r="B1777" s="217"/>
      <c r="C1777" s="217"/>
      <c r="D1777" s="218"/>
      <c r="E1777" s="186"/>
      <c r="I1777" s="176"/>
      <c r="J1777" s="188"/>
      <c r="P1777" s="188"/>
      <c r="Q1777" s="188"/>
      <c r="R1777" s="188"/>
      <c r="S1777" s="188"/>
    </row>
    <row r="1778" spans="1:19" s="4" customFormat="1" ht="21" customHeight="1">
      <c r="A1778" s="188"/>
      <c r="B1778" s="217"/>
      <c r="C1778" s="217"/>
      <c r="D1778" s="218"/>
      <c r="E1778" s="186"/>
      <c r="I1778" s="176"/>
      <c r="J1778" s="188"/>
      <c r="P1778" s="188"/>
      <c r="Q1778" s="188"/>
      <c r="R1778" s="188"/>
      <c r="S1778" s="188"/>
    </row>
    <row r="1779" spans="1:19" s="4" customFormat="1" ht="21" customHeight="1">
      <c r="A1779" s="188"/>
      <c r="B1779" s="217"/>
      <c r="C1779" s="217"/>
      <c r="D1779" s="218"/>
      <c r="E1779" s="186"/>
      <c r="I1779" s="176"/>
      <c r="J1779" s="188"/>
      <c r="P1779" s="188"/>
      <c r="Q1779" s="188"/>
      <c r="R1779" s="188"/>
      <c r="S1779" s="188"/>
    </row>
    <row r="1780" spans="1:19" s="4" customFormat="1" ht="21" customHeight="1">
      <c r="A1780" s="188"/>
      <c r="B1780" s="217"/>
      <c r="C1780" s="217"/>
      <c r="D1780" s="218"/>
      <c r="E1780" s="186"/>
      <c r="I1780" s="176"/>
      <c r="J1780" s="188"/>
      <c r="P1780" s="188"/>
      <c r="Q1780" s="188"/>
      <c r="R1780" s="188"/>
      <c r="S1780" s="188"/>
    </row>
    <row r="1781" spans="1:19" s="4" customFormat="1" ht="21" customHeight="1">
      <c r="A1781" s="188"/>
      <c r="B1781" s="217"/>
      <c r="C1781" s="217"/>
      <c r="D1781" s="218"/>
      <c r="E1781" s="186"/>
      <c r="I1781" s="176"/>
      <c r="J1781" s="188"/>
      <c r="P1781" s="188"/>
      <c r="Q1781" s="188"/>
      <c r="R1781" s="188"/>
      <c r="S1781" s="188"/>
    </row>
    <row r="1782" spans="1:19" s="4" customFormat="1" ht="21" customHeight="1">
      <c r="A1782" s="188"/>
      <c r="B1782" s="217"/>
      <c r="C1782" s="217"/>
      <c r="D1782" s="218"/>
      <c r="E1782" s="186"/>
      <c r="I1782" s="176"/>
      <c r="J1782" s="188"/>
      <c r="P1782" s="188"/>
      <c r="Q1782" s="188"/>
      <c r="R1782" s="188"/>
      <c r="S1782" s="188"/>
    </row>
    <row r="1783" spans="1:19" s="4" customFormat="1" ht="21" customHeight="1">
      <c r="A1783" s="188"/>
      <c r="B1783" s="217"/>
      <c r="C1783" s="217"/>
      <c r="D1783" s="218"/>
      <c r="E1783" s="186"/>
      <c r="I1783" s="176"/>
      <c r="J1783" s="188"/>
      <c r="P1783" s="188"/>
      <c r="Q1783" s="188"/>
      <c r="R1783" s="188"/>
      <c r="S1783" s="188"/>
    </row>
    <row r="1784" spans="1:19" s="4" customFormat="1" ht="21" customHeight="1">
      <c r="A1784" s="188"/>
      <c r="B1784" s="217"/>
      <c r="C1784" s="217"/>
      <c r="D1784" s="218"/>
      <c r="E1784" s="186"/>
      <c r="I1784" s="176"/>
      <c r="J1784" s="188"/>
      <c r="P1784" s="188"/>
      <c r="Q1784" s="188"/>
      <c r="R1784" s="188"/>
      <c r="S1784" s="188"/>
    </row>
    <row r="1785" spans="1:19" s="4" customFormat="1" ht="21" customHeight="1">
      <c r="A1785" s="188"/>
      <c r="B1785" s="217"/>
      <c r="C1785" s="217"/>
      <c r="D1785" s="218"/>
      <c r="E1785" s="186"/>
      <c r="I1785" s="176"/>
      <c r="J1785" s="188"/>
      <c r="P1785" s="188"/>
      <c r="Q1785" s="188"/>
      <c r="R1785" s="188"/>
      <c r="S1785" s="188"/>
    </row>
    <row r="1786" spans="1:19" s="4" customFormat="1" ht="21" customHeight="1">
      <c r="A1786" s="188"/>
      <c r="B1786" s="217"/>
      <c r="C1786" s="217"/>
      <c r="D1786" s="218"/>
      <c r="E1786" s="186"/>
      <c r="I1786" s="176"/>
      <c r="J1786" s="188"/>
      <c r="P1786" s="188"/>
      <c r="Q1786" s="188"/>
      <c r="R1786" s="188"/>
      <c r="S1786" s="188"/>
    </row>
    <row r="1787" spans="1:19" s="4" customFormat="1" ht="21" customHeight="1">
      <c r="A1787" s="188"/>
      <c r="B1787" s="217"/>
      <c r="C1787" s="217"/>
      <c r="D1787" s="218"/>
      <c r="E1787" s="186"/>
      <c r="I1787" s="176"/>
      <c r="J1787" s="188"/>
      <c r="P1787" s="188"/>
      <c r="Q1787" s="188"/>
      <c r="R1787" s="188"/>
      <c r="S1787" s="188"/>
    </row>
    <row r="1788" spans="1:19" s="4" customFormat="1" ht="21" customHeight="1">
      <c r="A1788" s="188"/>
      <c r="B1788" s="217"/>
      <c r="C1788" s="217"/>
      <c r="D1788" s="218"/>
      <c r="E1788" s="186"/>
      <c r="I1788" s="176"/>
      <c r="J1788" s="188"/>
      <c r="P1788" s="188"/>
      <c r="Q1788" s="188"/>
      <c r="R1788" s="188"/>
      <c r="S1788" s="188"/>
    </row>
    <row r="1789" spans="1:19" s="4" customFormat="1" ht="21" customHeight="1">
      <c r="A1789" s="188"/>
      <c r="B1789" s="217"/>
      <c r="C1789" s="217"/>
      <c r="D1789" s="218"/>
      <c r="E1789" s="186"/>
      <c r="I1789" s="176"/>
      <c r="J1789" s="188"/>
      <c r="P1789" s="188"/>
      <c r="Q1789" s="188"/>
      <c r="R1789" s="188"/>
      <c r="S1789" s="188"/>
    </row>
    <row r="1790" spans="1:19" s="4" customFormat="1" ht="21" customHeight="1">
      <c r="A1790" s="188"/>
      <c r="B1790" s="217"/>
      <c r="C1790" s="217"/>
      <c r="D1790" s="218"/>
      <c r="E1790" s="186"/>
      <c r="I1790" s="176"/>
      <c r="J1790" s="188"/>
      <c r="P1790" s="188"/>
      <c r="Q1790" s="188"/>
      <c r="R1790" s="188"/>
      <c r="S1790" s="188"/>
    </row>
    <row r="1791" spans="1:19" s="4" customFormat="1" ht="21" customHeight="1">
      <c r="A1791" s="188"/>
      <c r="B1791" s="217"/>
      <c r="C1791" s="217"/>
      <c r="D1791" s="218"/>
      <c r="E1791" s="186"/>
      <c r="I1791" s="176"/>
      <c r="J1791" s="188"/>
      <c r="P1791" s="188"/>
      <c r="Q1791" s="188"/>
      <c r="R1791" s="188"/>
      <c r="S1791" s="188"/>
    </row>
    <row r="1792" spans="1:19" s="4" customFormat="1" ht="21" customHeight="1">
      <c r="A1792" s="188"/>
      <c r="B1792" s="217"/>
      <c r="C1792" s="217"/>
      <c r="D1792" s="218"/>
      <c r="E1792" s="186"/>
      <c r="I1792" s="176"/>
      <c r="J1792" s="188"/>
      <c r="P1792" s="188"/>
      <c r="Q1792" s="188"/>
      <c r="R1792" s="188"/>
      <c r="S1792" s="188"/>
    </row>
    <row r="1793" spans="1:19" s="4" customFormat="1" ht="21" customHeight="1">
      <c r="A1793" s="188"/>
      <c r="B1793" s="217"/>
      <c r="C1793" s="217"/>
      <c r="D1793" s="218"/>
      <c r="E1793" s="186"/>
      <c r="I1793" s="176"/>
      <c r="J1793" s="188"/>
      <c r="P1793" s="188"/>
      <c r="Q1793" s="188"/>
      <c r="R1793" s="188"/>
      <c r="S1793" s="188"/>
    </row>
    <row r="1794" spans="1:19" s="4" customFormat="1" ht="21" customHeight="1">
      <c r="A1794" s="188"/>
      <c r="B1794" s="217"/>
      <c r="C1794" s="217"/>
      <c r="D1794" s="218"/>
      <c r="E1794" s="186"/>
      <c r="I1794" s="176"/>
      <c r="J1794" s="188"/>
      <c r="P1794" s="188"/>
      <c r="Q1794" s="188"/>
      <c r="R1794" s="188"/>
      <c r="S1794" s="188"/>
    </row>
    <row r="1795" spans="1:19" s="4" customFormat="1" ht="21" customHeight="1">
      <c r="A1795" s="188"/>
      <c r="B1795" s="217"/>
      <c r="C1795" s="217"/>
      <c r="D1795" s="218"/>
      <c r="E1795" s="186"/>
      <c r="I1795" s="176"/>
      <c r="J1795" s="188"/>
      <c r="P1795" s="188"/>
      <c r="Q1795" s="188"/>
      <c r="R1795" s="188"/>
      <c r="S1795" s="188"/>
    </row>
    <row r="1796" spans="1:19" s="4" customFormat="1" ht="21" customHeight="1">
      <c r="A1796" s="188"/>
      <c r="B1796" s="217"/>
      <c r="C1796" s="217"/>
      <c r="D1796" s="218"/>
      <c r="E1796" s="186"/>
      <c r="I1796" s="176"/>
      <c r="J1796" s="188"/>
      <c r="P1796" s="188"/>
      <c r="Q1796" s="188"/>
      <c r="R1796" s="188"/>
      <c r="S1796" s="188"/>
    </row>
    <row r="1797" spans="1:19" s="4" customFormat="1" ht="21" customHeight="1">
      <c r="A1797" s="188"/>
      <c r="B1797" s="217"/>
      <c r="C1797" s="217"/>
      <c r="D1797" s="218"/>
      <c r="E1797" s="186"/>
      <c r="I1797" s="176"/>
      <c r="J1797" s="188"/>
      <c r="P1797" s="188"/>
      <c r="Q1797" s="188"/>
      <c r="R1797" s="188"/>
      <c r="S1797" s="188"/>
    </row>
    <row r="1798" spans="1:19" s="4" customFormat="1" ht="21" customHeight="1">
      <c r="A1798" s="188"/>
      <c r="B1798" s="217"/>
      <c r="C1798" s="217"/>
      <c r="D1798" s="218"/>
      <c r="E1798" s="186"/>
      <c r="I1798" s="176"/>
      <c r="J1798" s="188"/>
      <c r="P1798" s="188"/>
      <c r="Q1798" s="188"/>
      <c r="R1798" s="188"/>
      <c r="S1798" s="188"/>
    </row>
    <row r="1799" spans="1:19" s="4" customFormat="1" ht="21" customHeight="1">
      <c r="A1799" s="188"/>
      <c r="B1799" s="217"/>
      <c r="C1799" s="217"/>
      <c r="D1799" s="218"/>
      <c r="E1799" s="186"/>
      <c r="I1799" s="176"/>
      <c r="J1799" s="188"/>
      <c r="P1799" s="188"/>
      <c r="Q1799" s="188"/>
      <c r="R1799" s="188"/>
      <c r="S1799" s="188"/>
    </row>
    <row r="1800" spans="1:19" s="4" customFormat="1" ht="21" customHeight="1">
      <c r="A1800" s="188"/>
      <c r="B1800" s="217"/>
      <c r="C1800" s="217"/>
      <c r="D1800" s="218"/>
      <c r="E1800" s="186"/>
      <c r="I1800" s="176"/>
      <c r="J1800" s="188"/>
      <c r="P1800" s="188"/>
      <c r="Q1800" s="188"/>
      <c r="R1800" s="188"/>
      <c r="S1800" s="188"/>
    </row>
    <row r="1801" spans="1:19" s="4" customFormat="1" ht="21" customHeight="1">
      <c r="A1801" s="188"/>
      <c r="B1801" s="217"/>
      <c r="C1801" s="217"/>
      <c r="D1801" s="218"/>
      <c r="E1801" s="186"/>
      <c r="I1801" s="176"/>
      <c r="J1801" s="188"/>
      <c r="P1801" s="188"/>
      <c r="Q1801" s="188"/>
      <c r="R1801" s="188"/>
      <c r="S1801" s="188"/>
    </row>
    <row r="1802" spans="1:19" s="4" customFormat="1" ht="21" customHeight="1">
      <c r="A1802" s="188"/>
      <c r="B1802" s="217"/>
      <c r="C1802" s="217"/>
      <c r="D1802" s="218"/>
      <c r="E1802" s="186"/>
      <c r="I1802" s="176"/>
      <c r="J1802" s="188"/>
      <c r="P1802" s="188"/>
      <c r="Q1802" s="188"/>
      <c r="R1802" s="188"/>
      <c r="S1802" s="188"/>
    </row>
    <row r="1803" spans="1:19" s="4" customFormat="1" ht="21" customHeight="1">
      <c r="A1803" s="188"/>
      <c r="B1803" s="217"/>
      <c r="C1803" s="217"/>
      <c r="D1803" s="218"/>
      <c r="E1803" s="186"/>
      <c r="I1803" s="176"/>
      <c r="J1803" s="188"/>
      <c r="P1803" s="188"/>
      <c r="Q1803" s="188"/>
      <c r="R1803" s="188"/>
      <c r="S1803" s="188"/>
    </row>
    <row r="1804" spans="1:19" s="4" customFormat="1" ht="21" customHeight="1">
      <c r="A1804" s="188"/>
      <c r="B1804" s="217"/>
      <c r="C1804" s="217"/>
      <c r="D1804" s="218"/>
      <c r="E1804" s="186"/>
      <c r="I1804" s="176"/>
      <c r="J1804" s="188"/>
      <c r="P1804" s="188"/>
      <c r="Q1804" s="188"/>
      <c r="R1804" s="188"/>
      <c r="S1804" s="188"/>
    </row>
    <row r="1805" spans="1:19" s="4" customFormat="1" ht="21" customHeight="1">
      <c r="A1805" s="188"/>
      <c r="B1805" s="217"/>
      <c r="C1805" s="217"/>
      <c r="D1805" s="218"/>
      <c r="E1805" s="186"/>
      <c r="I1805" s="176"/>
      <c r="J1805" s="188"/>
      <c r="P1805" s="188"/>
      <c r="Q1805" s="188"/>
      <c r="R1805" s="188"/>
      <c r="S1805" s="188"/>
    </row>
    <row r="1806" spans="1:19" s="4" customFormat="1" ht="21" customHeight="1">
      <c r="A1806" s="188"/>
      <c r="B1806" s="217"/>
      <c r="C1806" s="217"/>
      <c r="D1806" s="218"/>
      <c r="E1806" s="186"/>
      <c r="I1806" s="176"/>
      <c r="J1806" s="188"/>
      <c r="P1806" s="188"/>
      <c r="Q1806" s="188"/>
      <c r="R1806" s="188"/>
      <c r="S1806" s="188"/>
    </row>
    <row r="1807" spans="1:19" s="4" customFormat="1" ht="21" customHeight="1">
      <c r="A1807" s="188"/>
      <c r="B1807" s="217"/>
      <c r="C1807" s="217"/>
      <c r="D1807" s="218"/>
      <c r="E1807" s="186"/>
      <c r="I1807" s="176"/>
      <c r="J1807" s="188"/>
      <c r="P1807" s="188"/>
      <c r="Q1807" s="188"/>
      <c r="R1807" s="188"/>
      <c r="S1807" s="188"/>
    </row>
    <row r="1808" spans="1:19" s="4" customFormat="1" ht="21" customHeight="1">
      <c r="A1808" s="188"/>
      <c r="B1808" s="217"/>
      <c r="C1808" s="217"/>
      <c r="D1808" s="218"/>
      <c r="E1808" s="186"/>
      <c r="I1808" s="176"/>
      <c r="J1808" s="188"/>
      <c r="P1808" s="188"/>
      <c r="Q1808" s="188"/>
      <c r="R1808" s="188"/>
      <c r="S1808" s="188"/>
    </row>
    <row r="1809" spans="1:19" s="4" customFormat="1" ht="21" customHeight="1">
      <c r="A1809" s="188"/>
      <c r="B1809" s="217"/>
      <c r="C1809" s="217"/>
      <c r="D1809" s="218"/>
      <c r="E1809" s="186"/>
      <c r="I1809" s="176"/>
      <c r="J1809" s="188"/>
      <c r="P1809" s="188"/>
      <c r="Q1809" s="188"/>
      <c r="R1809" s="188"/>
      <c r="S1809" s="188"/>
    </row>
    <row r="1810" spans="1:19" s="4" customFormat="1" ht="21" customHeight="1">
      <c r="A1810" s="188"/>
      <c r="B1810" s="217"/>
      <c r="C1810" s="217"/>
      <c r="D1810" s="218"/>
      <c r="E1810" s="186"/>
      <c r="I1810" s="176"/>
      <c r="J1810" s="188"/>
      <c r="P1810" s="188"/>
      <c r="Q1810" s="188"/>
      <c r="R1810" s="188"/>
      <c r="S1810" s="188"/>
    </row>
    <row r="1811" spans="1:19" s="4" customFormat="1" ht="21" customHeight="1">
      <c r="A1811" s="188"/>
      <c r="B1811" s="217"/>
      <c r="C1811" s="217"/>
      <c r="D1811" s="218"/>
      <c r="E1811" s="186"/>
      <c r="I1811" s="176"/>
      <c r="J1811" s="188"/>
      <c r="P1811" s="188"/>
      <c r="Q1811" s="188"/>
      <c r="R1811" s="188"/>
      <c r="S1811" s="188"/>
    </row>
    <row r="1812" spans="1:19" s="4" customFormat="1" ht="21" customHeight="1">
      <c r="A1812" s="188"/>
      <c r="B1812" s="217"/>
      <c r="C1812" s="217"/>
      <c r="D1812" s="218"/>
      <c r="E1812" s="186"/>
      <c r="I1812" s="176"/>
      <c r="J1812" s="188"/>
      <c r="P1812" s="188"/>
      <c r="Q1812" s="188"/>
      <c r="R1812" s="188"/>
      <c r="S1812" s="188"/>
    </row>
    <row r="1813" spans="1:19" s="4" customFormat="1" ht="21" customHeight="1">
      <c r="A1813" s="188"/>
      <c r="B1813" s="217"/>
      <c r="C1813" s="217"/>
      <c r="D1813" s="218"/>
      <c r="E1813" s="186"/>
      <c r="I1813" s="176"/>
      <c r="J1813" s="188"/>
      <c r="P1813" s="188"/>
      <c r="Q1813" s="188"/>
      <c r="R1813" s="188"/>
      <c r="S1813" s="188"/>
    </row>
    <row r="1814" spans="1:19" s="4" customFormat="1" ht="21" customHeight="1">
      <c r="A1814" s="188"/>
      <c r="B1814" s="217"/>
      <c r="C1814" s="217"/>
      <c r="D1814" s="218"/>
      <c r="E1814" s="186"/>
      <c r="I1814" s="176"/>
      <c r="J1814" s="188"/>
      <c r="P1814" s="188"/>
      <c r="Q1814" s="188"/>
      <c r="R1814" s="188"/>
      <c r="S1814" s="188"/>
    </row>
    <row r="1815" spans="1:19" s="4" customFormat="1" ht="21" customHeight="1">
      <c r="A1815" s="188"/>
      <c r="B1815" s="217"/>
      <c r="C1815" s="217"/>
      <c r="D1815" s="218"/>
      <c r="E1815" s="186"/>
      <c r="I1815" s="176"/>
      <c r="J1815" s="188"/>
      <c r="P1815" s="188"/>
      <c r="Q1815" s="188"/>
      <c r="R1815" s="188"/>
      <c r="S1815" s="188"/>
    </row>
    <row r="1816" spans="1:19" s="4" customFormat="1" ht="21" customHeight="1">
      <c r="A1816" s="188"/>
      <c r="B1816" s="217"/>
      <c r="C1816" s="217"/>
      <c r="D1816" s="218"/>
      <c r="E1816" s="186"/>
      <c r="I1816" s="176"/>
      <c r="J1816" s="188"/>
      <c r="P1816" s="188"/>
      <c r="Q1816" s="188"/>
      <c r="R1816" s="188"/>
      <c r="S1816" s="188"/>
    </row>
    <row r="1817" spans="1:19" s="4" customFormat="1" ht="21" customHeight="1">
      <c r="A1817" s="188"/>
      <c r="B1817" s="217"/>
      <c r="C1817" s="217"/>
      <c r="D1817" s="218"/>
      <c r="E1817" s="186"/>
      <c r="I1817" s="176"/>
      <c r="J1817" s="188"/>
      <c r="P1817" s="188"/>
      <c r="Q1817" s="188"/>
      <c r="R1817" s="188"/>
      <c r="S1817" s="188"/>
    </row>
    <row r="1818" spans="1:19" s="4" customFormat="1" ht="21" customHeight="1">
      <c r="A1818" s="188"/>
      <c r="B1818" s="217"/>
      <c r="C1818" s="217"/>
      <c r="D1818" s="218"/>
      <c r="E1818" s="186"/>
      <c r="I1818" s="176"/>
      <c r="J1818" s="188"/>
      <c r="P1818" s="188"/>
      <c r="Q1818" s="188"/>
      <c r="R1818" s="188"/>
      <c r="S1818" s="188"/>
    </row>
    <row r="1819" spans="1:19" s="4" customFormat="1" ht="21" customHeight="1">
      <c r="A1819" s="188"/>
      <c r="B1819" s="217"/>
      <c r="C1819" s="217"/>
      <c r="D1819" s="218"/>
      <c r="E1819" s="186"/>
      <c r="I1819" s="176"/>
      <c r="J1819" s="188"/>
      <c r="P1819" s="188"/>
      <c r="Q1819" s="188"/>
      <c r="R1819" s="188"/>
      <c r="S1819" s="188"/>
    </row>
    <row r="1820" spans="1:19" s="4" customFormat="1" ht="21" customHeight="1">
      <c r="A1820" s="188"/>
      <c r="B1820" s="217"/>
      <c r="C1820" s="217"/>
      <c r="D1820" s="218"/>
      <c r="E1820" s="186"/>
      <c r="I1820" s="176"/>
      <c r="J1820" s="188"/>
      <c r="P1820" s="188"/>
      <c r="Q1820" s="188"/>
      <c r="R1820" s="188"/>
      <c r="S1820" s="188"/>
    </row>
    <row r="1821" spans="1:19" s="4" customFormat="1" ht="21" customHeight="1">
      <c r="A1821" s="188"/>
      <c r="B1821" s="217"/>
      <c r="C1821" s="217"/>
      <c r="D1821" s="218"/>
      <c r="E1821" s="186"/>
      <c r="I1821" s="176"/>
      <c r="J1821" s="188"/>
      <c r="P1821" s="188"/>
      <c r="Q1821" s="188"/>
      <c r="R1821" s="188"/>
      <c r="S1821" s="188"/>
    </row>
    <row r="1822" spans="1:19" s="4" customFormat="1" ht="21" customHeight="1">
      <c r="A1822" s="188"/>
      <c r="B1822" s="217"/>
      <c r="C1822" s="217"/>
      <c r="D1822" s="218"/>
      <c r="E1822" s="186"/>
      <c r="I1822" s="176"/>
      <c r="J1822" s="188"/>
      <c r="P1822" s="188"/>
      <c r="Q1822" s="188"/>
      <c r="R1822" s="188"/>
      <c r="S1822" s="188"/>
    </row>
    <row r="1823" spans="1:19" s="4" customFormat="1" ht="21" customHeight="1">
      <c r="A1823" s="188"/>
      <c r="B1823" s="217"/>
      <c r="C1823" s="217"/>
      <c r="D1823" s="218"/>
      <c r="E1823" s="186"/>
      <c r="I1823" s="176"/>
      <c r="J1823" s="188"/>
      <c r="P1823" s="188"/>
      <c r="Q1823" s="188"/>
      <c r="R1823" s="188"/>
      <c r="S1823" s="188"/>
    </row>
    <row r="1824" spans="1:19" s="4" customFormat="1" ht="21" customHeight="1">
      <c r="A1824" s="188"/>
      <c r="B1824" s="217"/>
      <c r="C1824" s="217"/>
      <c r="D1824" s="218"/>
      <c r="E1824" s="186"/>
      <c r="I1824" s="176"/>
      <c r="J1824" s="188"/>
      <c r="P1824" s="188"/>
      <c r="Q1824" s="188"/>
      <c r="R1824" s="188"/>
      <c r="S1824" s="188"/>
    </row>
    <row r="1825" spans="1:19" s="4" customFormat="1" ht="21" customHeight="1">
      <c r="A1825" s="188"/>
      <c r="B1825" s="217"/>
      <c r="C1825" s="217"/>
      <c r="D1825" s="218"/>
      <c r="E1825" s="186"/>
      <c r="I1825" s="176"/>
      <c r="J1825" s="188"/>
      <c r="P1825" s="188"/>
      <c r="Q1825" s="188"/>
      <c r="R1825" s="188"/>
      <c r="S1825" s="188"/>
    </row>
    <row r="1826" spans="1:19" s="4" customFormat="1" ht="21" customHeight="1">
      <c r="A1826" s="188"/>
      <c r="B1826" s="217"/>
      <c r="C1826" s="217"/>
      <c r="D1826" s="218"/>
      <c r="E1826" s="186"/>
      <c r="I1826" s="176"/>
      <c r="J1826" s="188"/>
      <c r="P1826" s="188"/>
      <c r="Q1826" s="188"/>
      <c r="R1826" s="188"/>
      <c r="S1826" s="188"/>
    </row>
    <row r="1827" spans="1:19" s="4" customFormat="1" ht="21" customHeight="1">
      <c r="A1827" s="188"/>
      <c r="B1827" s="217"/>
      <c r="C1827" s="217"/>
      <c r="D1827" s="218"/>
      <c r="E1827" s="186"/>
      <c r="I1827" s="176"/>
      <c r="J1827" s="188"/>
      <c r="P1827" s="188"/>
      <c r="Q1827" s="188"/>
      <c r="R1827" s="188"/>
      <c r="S1827" s="188"/>
    </row>
    <row r="1828" spans="1:19" s="4" customFormat="1" ht="21" customHeight="1">
      <c r="A1828" s="188"/>
      <c r="B1828" s="217"/>
      <c r="C1828" s="217"/>
      <c r="D1828" s="218"/>
      <c r="E1828" s="186"/>
      <c r="I1828" s="176"/>
      <c r="J1828" s="188"/>
      <c r="P1828" s="188"/>
      <c r="Q1828" s="188"/>
      <c r="R1828" s="188"/>
      <c r="S1828" s="188"/>
    </row>
    <row r="1829" spans="1:19" s="4" customFormat="1" ht="21" customHeight="1">
      <c r="A1829" s="188"/>
      <c r="B1829" s="217"/>
      <c r="C1829" s="217"/>
      <c r="D1829" s="218"/>
      <c r="E1829" s="186"/>
      <c r="I1829" s="176"/>
      <c r="J1829" s="188"/>
      <c r="P1829" s="188"/>
      <c r="Q1829" s="188"/>
      <c r="R1829" s="188"/>
      <c r="S1829" s="188"/>
    </row>
    <row r="1830" spans="1:19" s="4" customFormat="1" ht="21" customHeight="1">
      <c r="A1830" s="188"/>
      <c r="B1830" s="217"/>
      <c r="C1830" s="217"/>
      <c r="D1830" s="218"/>
      <c r="E1830" s="186"/>
      <c r="I1830" s="176"/>
      <c r="J1830" s="188"/>
      <c r="P1830" s="188"/>
      <c r="Q1830" s="188"/>
      <c r="R1830" s="188"/>
      <c r="S1830" s="188"/>
    </row>
    <row r="1831" spans="1:19" s="4" customFormat="1" ht="21" customHeight="1">
      <c r="A1831" s="188"/>
      <c r="B1831" s="217"/>
      <c r="C1831" s="217"/>
      <c r="D1831" s="218"/>
      <c r="E1831" s="186"/>
      <c r="I1831" s="176"/>
      <c r="J1831" s="188"/>
      <c r="P1831" s="188"/>
      <c r="Q1831" s="188"/>
      <c r="R1831" s="188"/>
      <c r="S1831" s="188"/>
    </row>
    <row r="1832" spans="1:19" s="4" customFormat="1" ht="21" customHeight="1">
      <c r="A1832" s="188"/>
      <c r="B1832" s="217"/>
      <c r="C1832" s="217"/>
      <c r="D1832" s="218"/>
      <c r="E1832" s="186"/>
      <c r="I1832" s="176"/>
      <c r="J1832" s="188"/>
      <c r="P1832" s="188"/>
      <c r="Q1832" s="188"/>
      <c r="R1832" s="188"/>
      <c r="S1832" s="188"/>
    </row>
    <row r="1833" spans="1:19" s="4" customFormat="1" ht="21" customHeight="1">
      <c r="A1833" s="188"/>
      <c r="B1833" s="217"/>
      <c r="C1833" s="217"/>
      <c r="D1833" s="218"/>
      <c r="E1833" s="186"/>
      <c r="I1833" s="176"/>
      <c r="J1833" s="188"/>
      <c r="P1833" s="188"/>
      <c r="Q1833" s="188"/>
      <c r="R1833" s="188"/>
      <c r="S1833" s="188"/>
    </row>
    <row r="1834" spans="1:19" s="4" customFormat="1" ht="21" customHeight="1">
      <c r="A1834" s="188"/>
      <c r="B1834" s="217"/>
      <c r="C1834" s="217"/>
      <c r="D1834" s="218"/>
      <c r="E1834" s="186"/>
      <c r="I1834" s="176"/>
      <c r="J1834" s="188"/>
      <c r="P1834" s="188"/>
      <c r="Q1834" s="188"/>
      <c r="R1834" s="188"/>
      <c r="S1834" s="188"/>
    </row>
    <row r="1835" spans="1:19" s="4" customFormat="1" ht="21" customHeight="1">
      <c r="A1835" s="188"/>
      <c r="B1835" s="217"/>
      <c r="C1835" s="217"/>
      <c r="D1835" s="218"/>
      <c r="E1835" s="186"/>
      <c r="I1835" s="176"/>
      <c r="J1835" s="188"/>
      <c r="P1835" s="188"/>
      <c r="Q1835" s="188"/>
      <c r="R1835" s="188"/>
      <c r="S1835" s="188"/>
    </row>
    <row r="1836" spans="1:19" s="4" customFormat="1" ht="21" customHeight="1">
      <c r="A1836" s="188"/>
      <c r="B1836" s="217"/>
      <c r="C1836" s="217"/>
      <c r="D1836" s="218"/>
      <c r="E1836" s="186"/>
      <c r="I1836" s="176"/>
      <c r="J1836" s="188"/>
      <c r="P1836" s="188"/>
      <c r="Q1836" s="188"/>
      <c r="R1836" s="188"/>
      <c r="S1836" s="188"/>
    </row>
    <row r="1837" spans="1:19" s="4" customFormat="1" ht="21" customHeight="1">
      <c r="A1837" s="188"/>
      <c r="B1837" s="217"/>
      <c r="C1837" s="217"/>
      <c r="D1837" s="218"/>
      <c r="E1837" s="186"/>
      <c r="I1837" s="176"/>
      <c r="J1837" s="188"/>
      <c r="P1837" s="188"/>
      <c r="Q1837" s="188"/>
      <c r="R1837" s="188"/>
      <c r="S1837" s="188"/>
    </row>
    <row r="1838" spans="1:19" s="4" customFormat="1" ht="21" customHeight="1">
      <c r="A1838" s="188"/>
      <c r="B1838" s="217"/>
      <c r="C1838" s="217"/>
      <c r="D1838" s="218"/>
      <c r="E1838" s="186"/>
      <c r="I1838" s="176"/>
      <c r="J1838" s="188"/>
      <c r="P1838" s="188"/>
      <c r="Q1838" s="188"/>
      <c r="R1838" s="188"/>
      <c r="S1838" s="188"/>
    </row>
    <row r="1839" spans="1:19" s="4" customFormat="1" ht="21" customHeight="1">
      <c r="A1839" s="188"/>
      <c r="B1839" s="217"/>
      <c r="C1839" s="217"/>
      <c r="D1839" s="218"/>
      <c r="E1839" s="186"/>
      <c r="I1839" s="176"/>
      <c r="J1839" s="188"/>
      <c r="P1839" s="188"/>
      <c r="Q1839" s="188"/>
      <c r="R1839" s="188"/>
      <c r="S1839" s="188"/>
    </row>
    <row r="1840" spans="1:19" s="4" customFormat="1" ht="21" customHeight="1">
      <c r="A1840" s="188"/>
      <c r="B1840" s="217"/>
      <c r="C1840" s="217"/>
      <c r="D1840" s="218"/>
      <c r="E1840" s="186"/>
      <c r="I1840" s="176"/>
      <c r="J1840" s="188"/>
      <c r="P1840" s="188"/>
      <c r="Q1840" s="188"/>
      <c r="R1840" s="188"/>
      <c r="S1840" s="188"/>
    </row>
    <row r="1841" spans="1:19" s="4" customFormat="1" ht="21" customHeight="1">
      <c r="A1841" s="188"/>
      <c r="B1841" s="217"/>
      <c r="C1841" s="217"/>
      <c r="D1841" s="218"/>
      <c r="E1841" s="186"/>
      <c r="I1841" s="176"/>
      <c r="J1841" s="188"/>
      <c r="P1841" s="188"/>
      <c r="Q1841" s="188"/>
      <c r="R1841" s="188"/>
      <c r="S1841" s="188"/>
    </row>
    <row r="1842" spans="1:19" s="4" customFormat="1" ht="21" customHeight="1">
      <c r="A1842" s="188"/>
      <c r="B1842" s="217"/>
      <c r="C1842" s="217"/>
      <c r="D1842" s="218"/>
      <c r="E1842" s="186"/>
      <c r="I1842" s="176"/>
      <c r="J1842" s="188"/>
      <c r="P1842" s="188"/>
      <c r="Q1842" s="188"/>
      <c r="R1842" s="188"/>
      <c r="S1842" s="188"/>
    </row>
    <row r="1843" spans="1:19" s="4" customFormat="1" ht="21" customHeight="1">
      <c r="A1843" s="188"/>
      <c r="B1843" s="217"/>
      <c r="C1843" s="217"/>
      <c r="D1843" s="218"/>
      <c r="E1843" s="186"/>
      <c r="I1843" s="176"/>
      <c r="J1843" s="188"/>
      <c r="P1843" s="188"/>
      <c r="Q1843" s="188"/>
      <c r="R1843" s="188"/>
      <c r="S1843" s="188"/>
    </row>
    <row r="1844" spans="1:19" s="4" customFormat="1" ht="21" customHeight="1">
      <c r="A1844" s="188"/>
      <c r="B1844" s="217"/>
      <c r="C1844" s="217"/>
      <c r="D1844" s="218"/>
      <c r="E1844" s="186"/>
      <c r="I1844" s="176"/>
      <c r="J1844" s="188"/>
      <c r="P1844" s="188"/>
      <c r="Q1844" s="188"/>
      <c r="R1844" s="188"/>
      <c r="S1844" s="188"/>
    </row>
    <row r="1845" spans="1:19" s="4" customFormat="1" ht="21" customHeight="1">
      <c r="A1845" s="188"/>
      <c r="B1845" s="217"/>
      <c r="C1845" s="217"/>
      <c r="D1845" s="218"/>
      <c r="E1845" s="186"/>
      <c r="I1845" s="176"/>
      <c r="J1845" s="188"/>
      <c r="P1845" s="188"/>
      <c r="Q1845" s="188"/>
      <c r="R1845" s="188"/>
      <c r="S1845" s="188"/>
    </row>
    <row r="1846" spans="1:19" s="4" customFormat="1" ht="21" customHeight="1">
      <c r="A1846" s="188"/>
      <c r="B1846" s="217"/>
      <c r="C1846" s="217"/>
      <c r="D1846" s="218"/>
      <c r="E1846" s="186"/>
      <c r="I1846" s="176"/>
      <c r="J1846" s="188"/>
      <c r="P1846" s="188"/>
      <c r="Q1846" s="188"/>
      <c r="R1846" s="188"/>
      <c r="S1846" s="188"/>
    </row>
    <row r="1847" spans="1:19" s="4" customFormat="1" ht="21" customHeight="1">
      <c r="A1847" s="188"/>
      <c r="B1847" s="217"/>
      <c r="C1847" s="217"/>
      <c r="D1847" s="218"/>
      <c r="E1847" s="186"/>
      <c r="I1847" s="176"/>
      <c r="J1847" s="188"/>
      <c r="P1847" s="188"/>
      <c r="Q1847" s="188"/>
      <c r="R1847" s="188"/>
      <c r="S1847" s="188"/>
    </row>
    <row r="1848" spans="1:19" s="4" customFormat="1" ht="21" customHeight="1">
      <c r="A1848" s="188"/>
      <c r="B1848" s="217"/>
      <c r="C1848" s="217"/>
      <c r="D1848" s="218"/>
      <c r="E1848" s="186"/>
      <c r="I1848" s="176"/>
      <c r="J1848" s="188"/>
      <c r="P1848" s="188"/>
      <c r="Q1848" s="188"/>
      <c r="R1848" s="188"/>
      <c r="S1848" s="188"/>
    </row>
    <row r="1849" spans="1:19" s="4" customFormat="1" ht="21" customHeight="1">
      <c r="A1849" s="188"/>
      <c r="B1849" s="217"/>
      <c r="C1849" s="217"/>
      <c r="D1849" s="218"/>
      <c r="E1849" s="186"/>
      <c r="I1849" s="176"/>
      <c r="J1849" s="188"/>
      <c r="P1849" s="188"/>
      <c r="Q1849" s="188"/>
      <c r="R1849" s="188"/>
      <c r="S1849" s="188"/>
    </row>
    <row r="1850" spans="1:19" s="4" customFormat="1" ht="21" customHeight="1">
      <c r="A1850" s="188"/>
      <c r="B1850" s="217"/>
      <c r="C1850" s="217"/>
      <c r="D1850" s="218"/>
      <c r="E1850" s="186"/>
      <c r="I1850" s="176"/>
      <c r="J1850" s="188"/>
      <c r="P1850" s="188"/>
      <c r="Q1850" s="188"/>
      <c r="R1850" s="188"/>
      <c r="S1850" s="188"/>
    </row>
    <row r="1851" spans="1:19" s="4" customFormat="1" ht="21" customHeight="1">
      <c r="A1851" s="188"/>
      <c r="B1851" s="217"/>
      <c r="C1851" s="217"/>
      <c r="D1851" s="218"/>
      <c r="E1851" s="186"/>
      <c r="I1851" s="176"/>
      <c r="J1851" s="188"/>
      <c r="P1851" s="188"/>
      <c r="Q1851" s="188"/>
      <c r="R1851" s="188"/>
      <c r="S1851" s="188"/>
    </row>
    <row r="1852" spans="1:19" s="4" customFormat="1" ht="21" customHeight="1">
      <c r="A1852" s="188"/>
      <c r="B1852" s="217"/>
      <c r="C1852" s="217"/>
      <c r="D1852" s="218"/>
      <c r="E1852" s="186"/>
      <c r="I1852" s="176"/>
      <c r="J1852" s="188"/>
      <c r="P1852" s="188"/>
      <c r="Q1852" s="188"/>
      <c r="R1852" s="188"/>
      <c r="S1852" s="188"/>
    </row>
    <row r="1853" spans="1:19" s="4" customFormat="1" ht="21" customHeight="1">
      <c r="A1853" s="188"/>
      <c r="B1853" s="217"/>
      <c r="C1853" s="217"/>
      <c r="D1853" s="218"/>
      <c r="E1853" s="186"/>
      <c r="I1853" s="176"/>
      <c r="J1853" s="188"/>
      <c r="P1853" s="188"/>
      <c r="Q1853" s="188"/>
      <c r="R1853" s="188"/>
      <c r="S1853" s="188"/>
    </row>
    <row r="1854" spans="1:19" s="4" customFormat="1" ht="21" customHeight="1">
      <c r="A1854" s="188"/>
      <c r="B1854" s="217"/>
      <c r="C1854" s="217"/>
      <c r="D1854" s="218"/>
      <c r="E1854" s="186"/>
      <c r="I1854" s="176"/>
      <c r="J1854" s="188"/>
      <c r="P1854" s="188"/>
      <c r="Q1854" s="188"/>
      <c r="R1854" s="188"/>
      <c r="S1854" s="188"/>
    </row>
    <row r="1855" spans="1:19" s="4" customFormat="1" ht="21" customHeight="1">
      <c r="A1855" s="188"/>
      <c r="B1855" s="217"/>
      <c r="C1855" s="217"/>
      <c r="D1855" s="218"/>
      <c r="E1855" s="186"/>
      <c r="I1855" s="176"/>
      <c r="J1855" s="188"/>
      <c r="P1855" s="188"/>
      <c r="Q1855" s="188"/>
      <c r="R1855" s="188"/>
      <c r="S1855" s="188"/>
    </row>
    <row r="1856" spans="1:19" s="4" customFormat="1" ht="21" customHeight="1">
      <c r="A1856" s="188"/>
      <c r="B1856" s="217"/>
      <c r="C1856" s="217"/>
      <c r="D1856" s="218"/>
      <c r="E1856" s="186"/>
      <c r="I1856" s="176"/>
      <c r="J1856" s="188"/>
      <c r="P1856" s="188"/>
      <c r="Q1856" s="188"/>
      <c r="R1856" s="188"/>
      <c r="S1856" s="188"/>
    </row>
    <row r="1857" spans="1:19" s="4" customFormat="1" ht="21" customHeight="1">
      <c r="A1857" s="188"/>
      <c r="B1857" s="217"/>
      <c r="C1857" s="217"/>
      <c r="D1857" s="218"/>
      <c r="E1857" s="186"/>
      <c r="I1857" s="176"/>
      <c r="J1857" s="188"/>
      <c r="P1857" s="188"/>
      <c r="Q1857" s="188"/>
      <c r="R1857" s="188"/>
      <c r="S1857" s="188"/>
    </row>
    <row r="1858" spans="1:19" s="4" customFormat="1" ht="21" customHeight="1">
      <c r="A1858" s="188"/>
      <c r="B1858" s="217"/>
      <c r="C1858" s="217"/>
      <c r="D1858" s="218"/>
      <c r="E1858" s="186"/>
      <c r="I1858" s="176"/>
      <c r="J1858" s="188"/>
      <c r="P1858" s="188"/>
      <c r="Q1858" s="188"/>
      <c r="R1858" s="188"/>
      <c r="S1858" s="188"/>
    </row>
    <row r="1859" spans="1:19" s="4" customFormat="1" ht="21" customHeight="1">
      <c r="A1859" s="188"/>
      <c r="B1859" s="217"/>
      <c r="C1859" s="217"/>
      <c r="D1859" s="218"/>
      <c r="E1859" s="186"/>
      <c r="I1859" s="176"/>
      <c r="J1859" s="188"/>
      <c r="P1859" s="188"/>
      <c r="Q1859" s="188"/>
      <c r="R1859" s="188"/>
      <c r="S1859" s="188"/>
    </row>
    <row r="1860" spans="1:19" s="4" customFormat="1" ht="21" customHeight="1">
      <c r="A1860" s="188"/>
      <c r="B1860" s="217"/>
      <c r="C1860" s="217"/>
      <c r="D1860" s="218"/>
      <c r="E1860" s="186"/>
      <c r="I1860" s="176"/>
      <c r="J1860" s="188"/>
      <c r="P1860" s="188"/>
      <c r="Q1860" s="188"/>
      <c r="R1860" s="188"/>
      <c r="S1860" s="188"/>
    </row>
    <row r="1861" spans="1:19" s="4" customFormat="1" ht="21" customHeight="1">
      <c r="A1861" s="188"/>
      <c r="B1861" s="217"/>
      <c r="C1861" s="217"/>
      <c r="D1861" s="218"/>
      <c r="E1861" s="186"/>
      <c r="I1861" s="176"/>
      <c r="J1861" s="188"/>
      <c r="P1861" s="188"/>
      <c r="Q1861" s="188"/>
      <c r="R1861" s="188"/>
      <c r="S1861" s="188"/>
    </row>
    <row r="1862" spans="1:19" s="4" customFormat="1" ht="21" customHeight="1">
      <c r="A1862" s="188"/>
      <c r="B1862" s="217"/>
      <c r="C1862" s="217"/>
      <c r="D1862" s="218"/>
      <c r="E1862" s="186"/>
      <c r="I1862" s="176"/>
      <c r="J1862" s="188"/>
      <c r="P1862" s="188"/>
      <c r="Q1862" s="188"/>
      <c r="R1862" s="188"/>
      <c r="S1862" s="188"/>
    </row>
    <row r="1863" spans="1:19" s="4" customFormat="1" ht="21" customHeight="1">
      <c r="A1863" s="188"/>
      <c r="B1863" s="217"/>
      <c r="C1863" s="217"/>
      <c r="D1863" s="218"/>
      <c r="E1863" s="186"/>
      <c r="I1863" s="176"/>
      <c r="J1863" s="188"/>
      <c r="P1863" s="188"/>
      <c r="Q1863" s="188"/>
      <c r="R1863" s="188"/>
      <c r="S1863" s="188"/>
    </row>
    <row r="1864" spans="1:19" s="4" customFormat="1" ht="21" customHeight="1">
      <c r="A1864" s="188"/>
      <c r="B1864" s="217"/>
      <c r="C1864" s="217"/>
      <c r="D1864" s="218"/>
      <c r="E1864" s="186"/>
      <c r="I1864" s="176"/>
      <c r="J1864" s="188"/>
      <c r="P1864" s="188"/>
      <c r="Q1864" s="188"/>
      <c r="R1864" s="188"/>
      <c r="S1864" s="188"/>
    </row>
    <row r="1865" spans="1:19" s="4" customFormat="1" ht="21" customHeight="1">
      <c r="A1865" s="188"/>
      <c r="B1865" s="217"/>
      <c r="C1865" s="217"/>
      <c r="D1865" s="218"/>
      <c r="E1865" s="186"/>
      <c r="I1865" s="176"/>
      <c r="J1865" s="188"/>
      <c r="P1865" s="188"/>
      <c r="Q1865" s="188"/>
      <c r="R1865" s="188"/>
      <c r="S1865" s="188"/>
    </row>
    <row r="1866" spans="1:19" s="4" customFormat="1" ht="21" customHeight="1">
      <c r="A1866" s="188"/>
      <c r="B1866" s="217"/>
      <c r="C1866" s="217"/>
      <c r="D1866" s="218"/>
      <c r="E1866" s="186"/>
      <c r="I1866" s="176"/>
      <c r="J1866" s="188"/>
      <c r="P1866" s="188"/>
      <c r="Q1866" s="188"/>
      <c r="R1866" s="188"/>
      <c r="S1866" s="188"/>
    </row>
    <row r="1867" spans="1:19" s="4" customFormat="1" ht="21" customHeight="1">
      <c r="A1867" s="188"/>
      <c r="B1867" s="217"/>
      <c r="C1867" s="217"/>
      <c r="D1867" s="218"/>
      <c r="E1867" s="186"/>
      <c r="I1867" s="176"/>
      <c r="J1867" s="188"/>
      <c r="P1867" s="188"/>
      <c r="Q1867" s="188"/>
      <c r="R1867" s="188"/>
      <c r="S1867" s="188"/>
    </row>
    <row r="1868" spans="1:19" s="4" customFormat="1" ht="21" customHeight="1">
      <c r="A1868" s="188"/>
      <c r="B1868" s="217"/>
      <c r="C1868" s="217"/>
      <c r="D1868" s="218"/>
      <c r="E1868" s="186"/>
      <c r="I1868" s="176"/>
      <c r="J1868" s="188"/>
      <c r="P1868" s="188"/>
      <c r="Q1868" s="188"/>
      <c r="R1868" s="188"/>
      <c r="S1868" s="188"/>
    </row>
    <row r="1869" spans="1:19" s="4" customFormat="1" ht="21" customHeight="1">
      <c r="A1869" s="188"/>
      <c r="B1869" s="217"/>
      <c r="C1869" s="217"/>
      <c r="D1869" s="218"/>
      <c r="E1869" s="186"/>
      <c r="I1869" s="176"/>
      <c r="J1869" s="188"/>
      <c r="P1869" s="188"/>
      <c r="Q1869" s="188"/>
      <c r="R1869" s="188"/>
      <c r="S1869" s="188"/>
    </row>
    <row r="1870" spans="1:19" s="4" customFormat="1" ht="21" customHeight="1">
      <c r="A1870" s="188"/>
      <c r="B1870" s="217"/>
      <c r="C1870" s="217"/>
      <c r="D1870" s="218"/>
      <c r="E1870" s="186"/>
      <c r="I1870" s="176"/>
      <c r="J1870" s="188"/>
      <c r="P1870" s="188"/>
      <c r="Q1870" s="188"/>
      <c r="R1870" s="188"/>
      <c r="S1870" s="188"/>
    </row>
    <row r="1871" spans="1:19" s="4" customFormat="1" ht="21" customHeight="1">
      <c r="A1871" s="188"/>
      <c r="B1871" s="217"/>
      <c r="C1871" s="217"/>
      <c r="D1871" s="218"/>
      <c r="E1871" s="186"/>
      <c r="I1871" s="176"/>
      <c r="J1871" s="188"/>
      <c r="P1871" s="188"/>
      <c r="Q1871" s="188"/>
      <c r="R1871" s="188"/>
      <c r="S1871" s="188"/>
    </row>
    <row r="1872" spans="1:19" s="4" customFormat="1" ht="21" customHeight="1">
      <c r="A1872" s="188"/>
      <c r="B1872" s="217"/>
      <c r="C1872" s="217"/>
      <c r="D1872" s="218"/>
      <c r="E1872" s="186"/>
      <c r="I1872" s="176"/>
      <c r="J1872" s="188"/>
      <c r="P1872" s="188"/>
      <c r="Q1872" s="188"/>
      <c r="R1872" s="188"/>
      <c r="S1872" s="188"/>
    </row>
    <row r="1873" spans="1:19" s="4" customFormat="1" ht="21" customHeight="1">
      <c r="A1873" s="188"/>
      <c r="B1873" s="217"/>
      <c r="C1873" s="217"/>
      <c r="D1873" s="218"/>
      <c r="E1873" s="186"/>
      <c r="I1873" s="176"/>
      <c r="J1873" s="188"/>
      <c r="P1873" s="188"/>
      <c r="Q1873" s="188"/>
      <c r="R1873" s="188"/>
      <c r="S1873" s="188"/>
    </row>
    <row r="1874" spans="1:19" s="4" customFormat="1" ht="21" customHeight="1">
      <c r="A1874" s="188"/>
      <c r="B1874" s="217"/>
      <c r="C1874" s="217"/>
      <c r="D1874" s="218"/>
      <c r="E1874" s="186"/>
      <c r="I1874" s="176"/>
      <c r="J1874" s="188"/>
      <c r="P1874" s="188"/>
      <c r="Q1874" s="188"/>
      <c r="R1874" s="188"/>
      <c r="S1874" s="188"/>
    </row>
    <row r="1875" spans="1:19" s="4" customFormat="1" ht="21" customHeight="1">
      <c r="A1875" s="188"/>
      <c r="B1875" s="217"/>
      <c r="C1875" s="217"/>
      <c r="D1875" s="218"/>
      <c r="E1875" s="186"/>
      <c r="I1875" s="176"/>
      <c r="J1875" s="188"/>
      <c r="P1875" s="188"/>
      <c r="Q1875" s="188"/>
      <c r="R1875" s="188"/>
      <c r="S1875" s="188"/>
    </row>
    <row r="1876" spans="1:19" s="4" customFormat="1" ht="21" customHeight="1">
      <c r="A1876" s="188"/>
      <c r="B1876" s="217"/>
      <c r="C1876" s="217"/>
      <c r="D1876" s="218"/>
      <c r="E1876" s="186"/>
      <c r="I1876" s="176"/>
      <c r="J1876" s="188"/>
      <c r="P1876" s="188"/>
      <c r="Q1876" s="188"/>
      <c r="R1876" s="188"/>
      <c r="S1876" s="188"/>
    </row>
    <row r="1877" spans="1:19" s="4" customFormat="1" ht="21" customHeight="1">
      <c r="A1877" s="188"/>
      <c r="B1877" s="217"/>
      <c r="C1877" s="217"/>
      <c r="D1877" s="218"/>
      <c r="E1877" s="186"/>
      <c r="I1877" s="176"/>
      <c r="J1877" s="188"/>
      <c r="P1877" s="188"/>
      <c r="Q1877" s="188"/>
      <c r="R1877" s="188"/>
      <c r="S1877" s="188"/>
    </row>
    <row r="1878" spans="1:19" s="4" customFormat="1" ht="21" customHeight="1">
      <c r="A1878" s="188"/>
      <c r="B1878" s="217"/>
      <c r="C1878" s="217"/>
      <c r="D1878" s="218"/>
      <c r="E1878" s="186"/>
      <c r="I1878" s="176"/>
      <c r="J1878" s="188"/>
      <c r="P1878" s="188"/>
      <c r="Q1878" s="188"/>
      <c r="R1878" s="188"/>
      <c r="S1878" s="188"/>
    </row>
    <row r="1879" spans="1:19" s="4" customFormat="1" ht="21" customHeight="1">
      <c r="A1879" s="188"/>
      <c r="B1879" s="217"/>
      <c r="C1879" s="217"/>
      <c r="D1879" s="218"/>
      <c r="E1879" s="186"/>
      <c r="I1879" s="176"/>
      <c r="J1879" s="188"/>
      <c r="P1879" s="188"/>
      <c r="Q1879" s="188"/>
      <c r="R1879" s="188"/>
      <c r="S1879" s="188"/>
    </row>
    <row r="1880" spans="1:19" s="4" customFormat="1" ht="21" customHeight="1">
      <c r="A1880" s="188"/>
      <c r="B1880" s="217"/>
      <c r="C1880" s="217"/>
      <c r="D1880" s="218"/>
      <c r="E1880" s="186"/>
      <c r="I1880" s="176"/>
      <c r="J1880" s="188"/>
      <c r="P1880" s="188"/>
      <c r="Q1880" s="188"/>
      <c r="R1880" s="188"/>
      <c r="S1880" s="188"/>
    </row>
    <row r="1881" spans="1:19" s="4" customFormat="1" ht="21" customHeight="1">
      <c r="A1881" s="188"/>
      <c r="B1881" s="217"/>
      <c r="C1881" s="217"/>
      <c r="D1881" s="218"/>
      <c r="E1881" s="186"/>
      <c r="I1881" s="176"/>
      <c r="J1881" s="188"/>
      <c r="P1881" s="188"/>
      <c r="Q1881" s="188"/>
      <c r="R1881" s="188"/>
      <c r="S1881" s="188"/>
    </row>
    <row r="1882" spans="1:19" s="4" customFormat="1" ht="21" customHeight="1">
      <c r="A1882" s="188"/>
      <c r="B1882" s="217"/>
      <c r="C1882" s="217"/>
      <c r="D1882" s="218"/>
      <c r="E1882" s="186"/>
      <c r="I1882" s="176"/>
      <c r="J1882" s="188"/>
      <c r="P1882" s="188"/>
      <c r="Q1882" s="188"/>
      <c r="R1882" s="188"/>
      <c r="S1882" s="188"/>
    </row>
    <row r="1883" spans="1:19" s="4" customFormat="1" ht="21" customHeight="1">
      <c r="A1883" s="188"/>
      <c r="B1883" s="217"/>
      <c r="C1883" s="217"/>
      <c r="D1883" s="218"/>
      <c r="E1883" s="186"/>
      <c r="I1883" s="176"/>
      <c r="J1883" s="188"/>
      <c r="P1883" s="188"/>
      <c r="Q1883" s="188"/>
      <c r="R1883" s="188"/>
      <c r="S1883" s="188"/>
    </row>
    <row r="1884" spans="1:19" s="4" customFormat="1" ht="21" customHeight="1">
      <c r="A1884" s="188"/>
      <c r="B1884" s="217"/>
      <c r="C1884" s="217"/>
      <c r="D1884" s="218"/>
      <c r="E1884" s="186"/>
      <c r="I1884" s="176"/>
      <c r="J1884" s="188"/>
      <c r="P1884" s="188"/>
      <c r="Q1884" s="188"/>
      <c r="R1884" s="188"/>
      <c r="S1884" s="188"/>
    </row>
    <row r="1885" spans="1:19" s="4" customFormat="1" ht="21" customHeight="1">
      <c r="A1885" s="188"/>
      <c r="B1885" s="217"/>
      <c r="C1885" s="217"/>
      <c r="D1885" s="218"/>
      <c r="E1885" s="186"/>
      <c r="I1885" s="176"/>
      <c r="J1885" s="188"/>
      <c r="P1885" s="188"/>
      <c r="Q1885" s="188"/>
      <c r="R1885" s="188"/>
      <c r="S1885" s="188"/>
    </row>
    <row r="1886" spans="1:19" s="4" customFormat="1" ht="21" customHeight="1">
      <c r="A1886" s="188"/>
      <c r="B1886" s="217"/>
      <c r="C1886" s="217"/>
      <c r="D1886" s="218"/>
      <c r="E1886" s="186"/>
      <c r="I1886" s="176"/>
      <c r="J1886" s="188"/>
      <c r="P1886" s="188"/>
      <c r="Q1886" s="188"/>
      <c r="R1886" s="188"/>
      <c r="S1886" s="188"/>
    </row>
    <row r="1887" spans="1:19" s="4" customFormat="1" ht="21" customHeight="1">
      <c r="A1887" s="188"/>
      <c r="B1887" s="217"/>
      <c r="C1887" s="217"/>
      <c r="D1887" s="218"/>
      <c r="E1887" s="186"/>
      <c r="I1887" s="176"/>
      <c r="J1887" s="188"/>
      <c r="P1887" s="188"/>
      <c r="Q1887" s="188"/>
      <c r="R1887" s="188"/>
      <c r="S1887" s="188"/>
    </row>
    <row r="1888" spans="1:19" s="4" customFormat="1" ht="21" customHeight="1">
      <c r="A1888" s="188"/>
      <c r="B1888" s="217"/>
      <c r="C1888" s="217"/>
      <c r="D1888" s="218"/>
      <c r="E1888" s="186"/>
      <c r="I1888" s="176"/>
      <c r="J1888" s="188"/>
      <c r="P1888" s="188"/>
      <c r="Q1888" s="188"/>
      <c r="R1888" s="188"/>
      <c r="S1888" s="188"/>
    </row>
    <row r="1889" spans="1:19" s="4" customFormat="1" ht="21" customHeight="1">
      <c r="A1889" s="188"/>
      <c r="B1889" s="217"/>
      <c r="C1889" s="217"/>
      <c r="D1889" s="218"/>
      <c r="E1889" s="186"/>
      <c r="I1889" s="176"/>
      <c r="J1889" s="188"/>
      <c r="P1889" s="188"/>
      <c r="Q1889" s="188"/>
      <c r="R1889" s="188"/>
      <c r="S1889" s="188"/>
    </row>
    <row r="1890" spans="1:19" s="4" customFormat="1" ht="21" customHeight="1">
      <c r="A1890" s="188"/>
      <c r="B1890" s="217"/>
      <c r="C1890" s="217"/>
      <c r="D1890" s="218"/>
      <c r="E1890" s="186"/>
      <c r="I1890" s="176"/>
      <c r="J1890" s="188"/>
      <c r="P1890" s="188"/>
      <c r="Q1890" s="188"/>
      <c r="R1890" s="188"/>
      <c r="S1890" s="188"/>
    </row>
    <row r="1891" spans="1:19" s="4" customFormat="1" ht="21" customHeight="1">
      <c r="A1891" s="188"/>
      <c r="B1891" s="217"/>
      <c r="C1891" s="217"/>
      <c r="D1891" s="218"/>
      <c r="E1891" s="186"/>
      <c r="I1891" s="176"/>
      <c r="J1891" s="188"/>
      <c r="P1891" s="188"/>
      <c r="Q1891" s="188"/>
      <c r="R1891" s="188"/>
      <c r="S1891" s="188"/>
    </row>
    <row r="1892" spans="1:19" s="4" customFormat="1" ht="21" customHeight="1">
      <c r="A1892" s="188"/>
      <c r="B1892" s="217"/>
      <c r="C1892" s="217"/>
      <c r="D1892" s="218"/>
      <c r="E1892" s="186"/>
      <c r="I1892" s="176"/>
      <c r="J1892" s="188"/>
      <c r="P1892" s="188"/>
      <c r="Q1892" s="188"/>
      <c r="R1892" s="188"/>
      <c r="S1892" s="188"/>
    </row>
    <row r="1893" spans="1:19" s="4" customFormat="1" ht="21" customHeight="1">
      <c r="A1893" s="188"/>
      <c r="B1893" s="217"/>
      <c r="C1893" s="217"/>
      <c r="D1893" s="218"/>
      <c r="E1893" s="186"/>
      <c r="I1893" s="176"/>
      <c r="J1893" s="188"/>
      <c r="P1893" s="188"/>
      <c r="Q1893" s="188"/>
      <c r="R1893" s="188"/>
      <c r="S1893" s="188"/>
    </row>
    <row r="1894" spans="1:19" s="4" customFormat="1" ht="21" customHeight="1">
      <c r="A1894" s="188"/>
      <c r="B1894" s="217"/>
      <c r="C1894" s="217"/>
      <c r="D1894" s="218"/>
      <c r="E1894" s="186"/>
      <c r="I1894" s="176"/>
      <c r="J1894" s="188"/>
      <c r="P1894" s="188"/>
      <c r="Q1894" s="188"/>
      <c r="R1894" s="188"/>
      <c r="S1894" s="188"/>
    </row>
    <row r="1895" spans="1:19" s="4" customFormat="1" ht="21" customHeight="1">
      <c r="A1895" s="188"/>
      <c r="B1895" s="217"/>
      <c r="C1895" s="217"/>
      <c r="D1895" s="218"/>
      <c r="E1895" s="186"/>
      <c r="I1895" s="176"/>
      <c r="J1895" s="188"/>
      <c r="P1895" s="188"/>
      <c r="Q1895" s="188"/>
      <c r="R1895" s="188"/>
      <c r="S1895" s="188"/>
    </row>
    <row r="1896" spans="1:19" s="4" customFormat="1" ht="21" customHeight="1">
      <c r="A1896" s="188"/>
      <c r="B1896" s="217"/>
      <c r="C1896" s="217"/>
      <c r="D1896" s="218"/>
      <c r="E1896" s="186"/>
      <c r="I1896" s="176"/>
      <c r="J1896" s="188"/>
      <c r="P1896" s="188"/>
      <c r="Q1896" s="188"/>
      <c r="R1896" s="188"/>
      <c r="S1896" s="188"/>
    </row>
    <row r="1897" spans="1:19" s="4" customFormat="1" ht="21" customHeight="1">
      <c r="A1897" s="188"/>
      <c r="B1897" s="217"/>
      <c r="C1897" s="217"/>
      <c r="D1897" s="218"/>
      <c r="E1897" s="186"/>
      <c r="I1897" s="176"/>
      <c r="J1897" s="188"/>
      <c r="P1897" s="188"/>
      <c r="Q1897" s="188"/>
      <c r="R1897" s="188"/>
      <c r="S1897" s="188"/>
    </row>
    <row r="1898" spans="1:19" s="4" customFormat="1" ht="21" customHeight="1">
      <c r="A1898" s="188"/>
      <c r="B1898" s="217"/>
      <c r="C1898" s="217"/>
      <c r="D1898" s="218"/>
      <c r="E1898" s="186"/>
      <c r="I1898" s="176"/>
      <c r="J1898" s="188"/>
      <c r="P1898" s="188"/>
      <c r="Q1898" s="188"/>
      <c r="R1898" s="188"/>
      <c r="S1898" s="188"/>
    </row>
    <row r="1899" spans="1:19" s="4" customFormat="1" ht="21" customHeight="1">
      <c r="A1899" s="188"/>
      <c r="B1899" s="217"/>
      <c r="C1899" s="217"/>
      <c r="D1899" s="218"/>
      <c r="E1899" s="186"/>
      <c r="I1899" s="176"/>
      <c r="J1899" s="188"/>
      <c r="P1899" s="188"/>
      <c r="Q1899" s="188"/>
      <c r="R1899" s="188"/>
      <c r="S1899" s="188"/>
    </row>
    <row r="1900" spans="1:19" s="4" customFormat="1" ht="21" customHeight="1">
      <c r="A1900" s="188"/>
      <c r="B1900" s="217"/>
      <c r="C1900" s="217"/>
      <c r="D1900" s="218"/>
      <c r="E1900" s="186"/>
      <c r="I1900" s="176"/>
      <c r="J1900" s="188"/>
      <c r="P1900" s="188"/>
      <c r="Q1900" s="188"/>
      <c r="R1900" s="188"/>
      <c r="S1900" s="188"/>
    </row>
    <row r="1901" spans="1:19" s="4" customFormat="1" ht="21" customHeight="1">
      <c r="A1901" s="188"/>
      <c r="B1901" s="217"/>
      <c r="C1901" s="217"/>
      <c r="D1901" s="218"/>
      <c r="E1901" s="186"/>
      <c r="I1901" s="176"/>
      <c r="J1901" s="188"/>
      <c r="P1901" s="188"/>
      <c r="Q1901" s="188"/>
      <c r="R1901" s="188"/>
      <c r="S1901" s="188"/>
    </row>
    <row r="1902" spans="1:19" s="4" customFormat="1" ht="21" customHeight="1">
      <c r="A1902" s="188"/>
      <c r="B1902" s="217"/>
      <c r="C1902" s="217"/>
      <c r="D1902" s="218"/>
      <c r="E1902" s="186"/>
      <c r="I1902" s="176"/>
      <c r="J1902" s="188"/>
      <c r="P1902" s="188"/>
      <c r="Q1902" s="188"/>
      <c r="R1902" s="188"/>
      <c r="S1902" s="188"/>
    </row>
    <row r="1903" spans="1:19" s="4" customFormat="1" ht="21" customHeight="1">
      <c r="A1903" s="188"/>
      <c r="B1903" s="217"/>
      <c r="C1903" s="217"/>
      <c r="D1903" s="218"/>
      <c r="E1903" s="186"/>
      <c r="I1903" s="176"/>
      <c r="J1903" s="188"/>
      <c r="P1903" s="188"/>
      <c r="Q1903" s="188"/>
      <c r="R1903" s="188"/>
      <c r="S1903" s="188"/>
    </row>
    <row r="1904" spans="1:19" s="4" customFormat="1" ht="21" customHeight="1">
      <c r="A1904" s="188"/>
      <c r="B1904" s="217"/>
      <c r="C1904" s="217"/>
      <c r="D1904" s="218"/>
      <c r="E1904" s="186"/>
      <c r="I1904" s="176"/>
      <c r="J1904" s="188"/>
      <c r="P1904" s="188"/>
      <c r="Q1904" s="188"/>
      <c r="R1904" s="188"/>
      <c r="S1904" s="188"/>
    </row>
    <row r="1905" spans="1:19" s="4" customFormat="1" ht="21" customHeight="1">
      <c r="A1905" s="188"/>
      <c r="B1905" s="217"/>
      <c r="C1905" s="217"/>
      <c r="D1905" s="218"/>
      <c r="E1905" s="186"/>
      <c r="I1905" s="176"/>
      <c r="J1905" s="188"/>
      <c r="P1905" s="188"/>
      <c r="Q1905" s="188"/>
      <c r="R1905" s="188"/>
      <c r="S1905" s="188"/>
    </row>
    <row r="1906" spans="1:19" s="4" customFormat="1" ht="21" customHeight="1">
      <c r="A1906" s="188"/>
      <c r="B1906" s="217"/>
      <c r="C1906" s="217"/>
      <c r="D1906" s="218"/>
      <c r="E1906" s="186"/>
      <c r="I1906" s="176"/>
      <c r="J1906" s="188"/>
      <c r="P1906" s="188"/>
      <c r="Q1906" s="188"/>
      <c r="R1906" s="188"/>
      <c r="S1906" s="188"/>
    </row>
    <row r="1907" spans="1:19" s="4" customFormat="1" ht="21" customHeight="1">
      <c r="A1907" s="188"/>
      <c r="B1907" s="217"/>
      <c r="C1907" s="217"/>
      <c r="D1907" s="218"/>
      <c r="E1907" s="186"/>
      <c r="I1907" s="176"/>
      <c r="J1907" s="188"/>
      <c r="P1907" s="188"/>
      <c r="Q1907" s="188"/>
      <c r="R1907" s="188"/>
      <c r="S1907" s="188"/>
    </row>
    <row r="1908" spans="1:19" s="4" customFormat="1" ht="21" customHeight="1">
      <c r="A1908" s="188"/>
      <c r="B1908" s="217"/>
      <c r="C1908" s="217"/>
      <c r="D1908" s="218"/>
      <c r="E1908" s="186"/>
      <c r="I1908" s="176"/>
      <c r="J1908" s="188"/>
      <c r="P1908" s="188"/>
      <c r="Q1908" s="188"/>
      <c r="R1908" s="188"/>
      <c r="S1908" s="188"/>
    </row>
    <row r="1909" spans="1:19" s="4" customFormat="1" ht="21" customHeight="1">
      <c r="A1909" s="188"/>
      <c r="B1909" s="217"/>
      <c r="C1909" s="217"/>
      <c r="D1909" s="218"/>
      <c r="E1909" s="186"/>
      <c r="I1909" s="176"/>
      <c r="J1909" s="188"/>
      <c r="P1909" s="188"/>
      <c r="Q1909" s="188"/>
      <c r="R1909" s="188"/>
      <c r="S1909" s="188"/>
    </row>
    <row r="1910" spans="1:19" s="4" customFormat="1" ht="21" customHeight="1">
      <c r="A1910" s="188"/>
      <c r="B1910" s="217"/>
      <c r="C1910" s="217"/>
      <c r="D1910" s="218"/>
      <c r="E1910" s="186"/>
      <c r="I1910" s="176"/>
      <c r="J1910" s="188"/>
      <c r="P1910" s="188"/>
      <c r="Q1910" s="188"/>
      <c r="R1910" s="188"/>
      <c r="S1910" s="188"/>
    </row>
    <row r="1911" spans="1:19" s="4" customFormat="1" ht="21" customHeight="1">
      <c r="A1911" s="188"/>
      <c r="B1911" s="217"/>
      <c r="C1911" s="217"/>
      <c r="D1911" s="218"/>
      <c r="E1911" s="186"/>
      <c r="I1911" s="176"/>
      <c r="J1911" s="188"/>
      <c r="P1911" s="188"/>
      <c r="Q1911" s="188"/>
      <c r="R1911" s="188"/>
      <c r="S1911" s="188"/>
    </row>
    <row r="1912" spans="1:19" s="4" customFormat="1" ht="21" customHeight="1">
      <c r="A1912" s="188"/>
      <c r="B1912" s="217"/>
      <c r="C1912" s="217"/>
      <c r="D1912" s="218"/>
      <c r="E1912" s="186"/>
      <c r="I1912" s="176"/>
      <c r="J1912" s="188"/>
      <c r="P1912" s="188"/>
      <c r="Q1912" s="188"/>
      <c r="R1912" s="188"/>
      <c r="S1912" s="188"/>
    </row>
    <row r="1913" spans="1:19" s="4" customFormat="1" ht="21" customHeight="1">
      <c r="A1913" s="188"/>
      <c r="B1913" s="217"/>
      <c r="C1913" s="217"/>
      <c r="D1913" s="218"/>
      <c r="E1913" s="186"/>
      <c r="I1913" s="176"/>
      <c r="J1913" s="188"/>
      <c r="P1913" s="188"/>
      <c r="Q1913" s="188"/>
      <c r="R1913" s="188"/>
      <c r="S1913" s="188"/>
    </row>
    <row r="1914" spans="1:19" s="4" customFormat="1" ht="21" customHeight="1">
      <c r="A1914" s="188"/>
      <c r="B1914" s="217"/>
      <c r="C1914" s="217"/>
      <c r="D1914" s="218"/>
      <c r="E1914" s="186"/>
      <c r="I1914" s="176"/>
      <c r="J1914" s="188"/>
      <c r="P1914" s="188"/>
      <c r="Q1914" s="188"/>
      <c r="R1914" s="188"/>
      <c r="S1914" s="188"/>
    </row>
    <row r="1915" spans="1:19" s="4" customFormat="1" ht="21" customHeight="1">
      <c r="A1915" s="188"/>
      <c r="B1915" s="217"/>
      <c r="C1915" s="217"/>
      <c r="D1915" s="218"/>
      <c r="E1915" s="186"/>
      <c r="I1915" s="176"/>
      <c r="J1915" s="188"/>
      <c r="P1915" s="188"/>
      <c r="Q1915" s="188"/>
      <c r="R1915" s="188"/>
      <c r="S1915" s="188"/>
    </row>
    <row r="1916" spans="1:19" s="4" customFormat="1" ht="21" customHeight="1">
      <c r="A1916" s="188"/>
      <c r="B1916" s="217"/>
      <c r="C1916" s="217"/>
      <c r="D1916" s="218"/>
      <c r="E1916" s="186"/>
      <c r="I1916" s="176"/>
      <c r="J1916" s="188"/>
      <c r="P1916" s="188"/>
      <c r="Q1916" s="188"/>
      <c r="R1916" s="188"/>
      <c r="S1916" s="188"/>
    </row>
    <row r="1917" spans="1:19" s="4" customFormat="1" ht="21" customHeight="1">
      <c r="A1917" s="188"/>
      <c r="B1917" s="217"/>
      <c r="C1917" s="217"/>
      <c r="D1917" s="218"/>
      <c r="E1917" s="186"/>
      <c r="I1917" s="176"/>
      <c r="J1917" s="188"/>
      <c r="P1917" s="188"/>
      <c r="Q1917" s="188"/>
      <c r="R1917" s="188"/>
      <c r="S1917" s="188"/>
    </row>
    <row r="1918" spans="1:19" s="4" customFormat="1" ht="21" customHeight="1">
      <c r="A1918" s="188"/>
      <c r="B1918" s="217"/>
      <c r="C1918" s="217"/>
      <c r="D1918" s="218"/>
      <c r="E1918" s="186"/>
      <c r="I1918" s="176"/>
      <c r="J1918" s="188"/>
      <c r="P1918" s="188"/>
      <c r="Q1918" s="188"/>
      <c r="R1918" s="188"/>
      <c r="S1918" s="188"/>
    </row>
    <row r="1919" spans="1:19" s="4" customFormat="1" ht="21" customHeight="1">
      <c r="A1919" s="188"/>
      <c r="B1919" s="217"/>
      <c r="C1919" s="217"/>
      <c r="D1919" s="218"/>
      <c r="E1919" s="186"/>
      <c r="I1919" s="176"/>
      <c r="J1919" s="188"/>
      <c r="P1919" s="188"/>
      <c r="Q1919" s="188"/>
      <c r="R1919" s="188"/>
      <c r="S1919" s="188"/>
    </row>
    <row r="1920" spans="1:19" s="4" customFormat="1" ht="21" customHeight="1">
      <c r="A1920" s="188"/>
      <c r="B1920" s="217"/>
      <c r="C1920" s="217"/>
      <c r="D1920" s="218"/>
      <c r="E1920" s="186"/>
      <c r="I1920" s="176"/>
      <c r="J1920" s="188"/>
      <c r="P1920" s="188"/>
      <c r="Q1920" s="188"/>
      <c r="R1920" s="188"/>
      <c r="S1920" s="188"/>
    </row>
    <row r="1921" spans="1:19" s="4" customFormat="1" ht="21" customHeight="1">
      <c r="A1921" s="188"/>
      <c r="B1921" s="217"/>
      <c r="C1921" s="217"/>
      <c r="D1921" s="218"/>
      <c r="E1921" s="186"/>
      <c r="I1921" s="176"/>
      <c r="J1921" s="188"/>
      <c r="P1921" s="188"/>
      <c r="Q1921" s="188"/>
      <c r="R1921" s="188"/>
      <c r="S1921" s="188"/>
    </row>
    <row r="1922" spans="1:19" s="4" customFormat="1" ht="21" customHeight="1">
      <c r="A1922" s="188"/>
      <c r="B1922" s="217"/>
      <c r="C1922" s="217"/>
      <c r="D1922" s="218"/>
      <c r="E1922" s="186"/>
      <c r="I1922" s="176"/>
      <c r="J1922" s="188"/>
      <c r="P1922" s="188"/>
      <c r="Q1922" s="188"/>
      <c r="R1922" s="188"/>
      <c r="S1922" s="188"/>
    </row>
    <row r="1923" spans="1:19" s="4" customFormat="1" ht="21" customHeight="1">
      <c r="A1923" s="188"/>
      <c r="B1923" s="217"/>
      <c r="C1923" s="217"/>
      <c r="D1923" s="218"/>
      <c r="E1923" s="186"/>
      <c r="I1923" s="176"/>
      <c r="J1923" s="188"/>
      <c r="P1923" s="188"/>
      <c r="Q1923" s="188"/>
      <c r="R1923" s="188"/>
      <c r="S1923" s="188"/>
    </row>
    <row r="1924" spans="1:19" s="4" customFormat="1" ht="21" customHeight="1">
      <c r="A1924" s="188"/>
      <c r="B1924" s="217"/>
      <c r="C1924" s="217"/>
      <c r="D1924" s="218"/>
      <c r="E1924" s="186"/>
      <c r="I1924" s="176"/>
      <c r="J1924" s="188"/>
      <c r="P1924" s="188"/>
      <c r="Q1924" s="188"/>
      <c r="R1924" s="188"/>
      <c r="S1924" s="188"/>
    </row>
    <row r="1925" spans="1:19" s="4" customFormat="1" ht="21" customHeight="1">
      <c r="A1925" s="188"/>
      <c r="B1925" s="217"/>
      <c r="C1925" s="217"/>
      <c r="D1925" s="218"/>
      <c r="E1925" s="186"/>
      <c r="I1925" s="176"/>
      <c r="J1925" s="188"/>
      <c r="P1925" s="188"/>
      <c r="Q1925" s="188"/>
      <c r="R1925" s="188"/>
      <c r="S1925" s="188"/>
    </row>
    <row r="1926" spans="1:19" s="4" customFormat="1" ht="21" customHeight="1">
      <c r="A1926" s="188"/>
      <c r="B1926" s="217"/>
      <c r="C1926" s="217"/>
      <c r="D1926" s="218"/>
      <c r="E1926" s="186"/>
      <c r="I1926" s="176"/>
      <c r="J1926" s="188"/>
      <c r="P1926" s="188"/>
      <c r="Q1926" s="188"/>
      <c r="R1926" s="188"/>
      <c r="S1926" s="188"/>
    </row>
    <row r="1927" spans="1:19" s="4" customFormat="1" ht="21" customHeight="1">
      <c r="A1927" s="188"/>
      <c r="B1927" s="217"/>
      <c r="C1927" s="217"/>
      <c r="D1927" s="218"/>
      <c r="E1927" s="186"/>
      <c r="I1927" s="176"/>
      <c r="J1927" s="188"/>
      <c r="P1927" s="188"/>
      <c r="Q1927" s="188"/>
      <c r="R1927" s="188"/>
      <c r="S1927" s="188"/>
    </row>
    <row r="1928" spans="1:19" s="4" customFormat="1" ht="21" customHeight="1">
      <c r="A1928" s="188"/>
      <c r="B1928" s="217"/>
      <c r="C1928" s="217"/>
      <c r="D1928" s="218"/>
      <c r="E1928" s="186"/>
      <c r="I1928" s="176"/>
      <c r="J1928" s="188"/>
      <c r="P1928" s="188"/>
      <c r="Q1928" s="188"/>
      <c r="R1928" s="188"/>
      <c r="S1928" s="188"/>
    </row>
    <row r="1929" spans="1:19" s="4" customFormat="1" ht="21" customHeight="1">
      <c r="A1929" s="188"/>
      <c r="B1929" s="217"/>
      <c r="C1929" s="217"/>
      <c r="D1929" s="218"/>
      <c r="E1929" s="186"/>
      <c r="I1929" s="176"/>
      <c r="J1929" s="188"/>
      <c r="P1929" s="188"/>
      <c r="Q1929" s="188"/>
      <c r="R1929" s="188"/>
      <c r="S1929" s="188"/>
    </row>
    <row r="1930" spans="1:19" s="4" customFormat="1" ht="21" customHeight="1">
      <c r="A1930" s="188"/>
      <c r="B1930" s="217"/>
      <c r="C1930" s="217"/>
      <c r="D1930" s="218"/>
      <c r="E1930" s="186"/>
      <c r="I1930" s="176"/>
      <c r="J1930" s="188"/>
      <c r="P1930" s="188"/>
      <c r="Q1930" s="188"/>
      <c r="R1930" s="188"/>
      <c r="S1930" s="188"/>
    </row>
    <row r="1931" spans="1:19" s="4" customFormat="1" ht="21" customHeight="1">
      <c r="A1931" s="188"/>
      <c r="B1931" s="217"/>
      <c r="C1931" s="217"/>
      <c r="D1931" s="218"/>
      <c r="E1931" s="186"/>
      <c r="I1931" s="176"/>
      <c r="J1931" s="188"/>
      <c r="P1931" s="188"/>
      <c r="Q1931" s="188"/>
      <c r="R1931" s="188"/>
      <c r="S1931" s="188"/>
    </row>
    <row r="1932" spans="1:19" s="4" customFormat="1" ht="21" customHeight="1">
      <c r="A1932" s="188"/>
      <c r="B1932" s="217"/>
      <c r="C1932" s="217"/>
      <c r="D1932" s="218"/>
      <c r="E1932" s="186"/>
      <c r="I1932" s="176"/>
      <c r="J1932" s="188"/>
      <c r="P1932" s="188"/>
      <c r="Q1932" s="188"/>
      <c r="R1932" s="188"/>
      <c r="S1932" s="188"/>
    </row>
    <row r="1933" spans="1:19" s="4" customFormat="1" ht="21" customHeight="1">
      <c r="A1933" s="188"/>
      <c r="B1933" s="217"/>
      <c r="C1933" s="217"/>
      <c r="D1933" s="218"/>
      <c r="E1933" s="186"/>
      <c r="I1933" s="176"/>
      <c r="J1933" s="188"/>
      <c r="P1933" s="188"/>
      <c r="Q1933" s="188"/>
      <c r="R1933" s="188"/>
      <c r="S1933" s="188"/>
    </row>
    <row r="1934" spans="1:19" s="4" customFormat="1" ht="21" customHeight="1">
      <c r="A1934" s="188"/>
      <c r="B1934" s="217"/>
      <c r="C1934" s="217"/>
      <c r="D1934" s="218"/>
      <c r="E1934" s="186"/>
      <c r="I1934" s="176"/>
      <c r="J1934" s="188"/>
      <c r="P1934" s="188"/>
      <c r="Q1934" s="188"/>
      <c r="R1934" s="188"/>
      <c r="S1934" s="188"/>
    </row>
    <row r="1935" spans="1:19" s="4" customFormat="1" ht="21" customHeight="1">
      <c r="A1935" s="188"/>
      <c r="B1935" s="217"/>
      <c r="C1935" s="217"/>
      <c r="D1935" s="218"/>
      <c r="E1935" s="186"/>
      <c r="I1935" s="176"/>
      <c r="J1935" s="188"/>
      <c r="P1935" s="188"/>
      <c r="Q1935" s="188"/>
      <c r="R1935" s="188"/>
      <c r="S1935" s="188"/>
    </row>
    <row r="1936" spans="1:19" s="4" customFormat="1" ht="21" customHeight="1">
      <c r="A1936" s="188"/>
      <c r="B1936" s="217"/>
      <c r="C1936" s="217"/>
      <c r="D1936" s="218"/>
      <c r="E1936" s="186"/>
      <c r="I1936" s="176"/>
      <c r="J1936" s="188"/>
      <c r="P1936" s="188"/>
      <c r="Q1936" s="188"/>
      <c r="R1936" s="188"/>
      <c r="S1936" s="188"/>
    </row>
    <row r="1937" spans="1:19" s="4" customFormat="1" ht="21" customHeight="1">
      <c r="A1937" s="188"/>
      <c r="B1937" s="217"/>
      <c r="C1937" s="217"/>
      <c r="D1937" s="218"/>
      <c r="E1937" s="186"/>
      <c r="I1937" s="176"/>
      <c r="J1937" s="188"/>
      <c r="P1937" s="188"/>
      <c r="Q1937" s="188"/>
      <c r="R1937" s="188"/>
      <c r="S1937" s="188"/>
    </row>
    <row r="1938" spans="1:19" s="4" customFormat="1" ht="21" customHeight="1">
      <c r="A1938" s="188"/>
      <c r="B1938" s="217"/>
      <c r="C1938" s="217"/>
      <c r="D1938" s="218"/>
      <c r="E1938" s="186"/>
      <c r="I1938" s="176"/>
      <c r="J1938" s="188"/>
      <c r="P1938" s="188"/>
      <c r="Q1938" s="188"/>
      <c r="R1938" s="188"/>
      <c r="S1938" s="188"/>
    </row>
    <row r="1939" spans="1:19" s="4" customFormat="1" ht="21" customHeight="1">
      <c r="A1939" s="188"/>
      <c r="B1939" s="217"/>
      <c r="C1939" s="217"/>
      <c r="D1939" s="218"/>
      <c r="E1939" s="186"/>
      <c r="I1939" s="176"/>
      <c r="J1939" s="188"/>
      <c r="P1939" s="188"/>
      <c r="Q1939" s="188"/>
      <c r="R1939" s="188"/>
      <c r="S1939" s="188"/>
    </row>
    <row r="1940" spans="1:19" s="4" customFormat="1" ht="21" customHeight="1">
      <c r="A1940" s="188"/>
      <c r="B1940" s="217"/>
      <c r="C1940" s="217"/>
      <c r="D1940" s="218"/>
      <c r="E1940" s="186"/>
      <c r="I1940" s="176"/>
      <c r="J1940" s="188"/>
      <c r="P1940" s="188"/>
      <c r="Q1940" s="188"/>
      <c r="R1940" s="188"/>
      <c r="S1940" s="188"/>
    </row>
    <row r="1941" spans="1:19" s="4" customFormat="1" ht="21" customHeight="1">
      <c r="A1941" s="188"/>
      <c r="B1941" s="217"/>
      <c r="C1941" s="217"/>
      <c r="D1941" s="218"/>
      <c r="E1941" s="186"/>
      <c r="I1941" s="176"/>
      <c r="J1941" s="188"/>
      <c r="P1941" s="188"/>
      <c r="Q1941" s="188"/>
      <c r="R1941" s="188"/>
      <c r="S1941" s="188"/>
    </row>
    <row r="1942" spans="1:19" s="4" customFormat="1" ht="21" customHeight="1">
      <c r="A1942" s="188"/>
      <c r="B1942" s="217"/>
      <c r="C1942" s="217"/>
      <c r="D1942" s="218"/>
      <c r="E1942" s="186"/>
      <c r="I1942" s="176"/>
      <c r="J1942" s="188"/>
      <c r="P1942" s="188"/>
      <c r="Q1942" s="188"/>
      <c r="R1942" s="188"/>
      <c r="S1942" s="188"/>
    </row>
    <row r="1943" spans="1:19" s="4" customFormat="1" ht="21" customHeight="1">
      <c r="A1943" s="188"/>
      <c r="B1943" s="217"/>
      <c r="C1943" s="217"/>
      <c r="D1943" s="218"/>
      <c r="E1943" s="186"/>
      <c r="I1943" s="176"/>
      <c r="J1943" s="188"/>
      <c r="P1943" s="188"/>
      <c r="Q1943" s="188"/>
      <c r="R1943" s="188"/>
      <c r="S1943" s="188"/>
    </row>
    <row r="1944" spans="1:19" s="4" customFormat="1" ht="21" customHeight="1">
      <c r="A1944" s="188"/>
      <c r="B1944" s="217"/>
      <c r="C1944" s="217"/>
      <c r="D1944" s="218"/>
      <c r="E1944" s="186"/>
      <c r="I1944" s="176"/>
      <c r="J1944" s="188"/>
      <c r="P1944" s="188"/>
      <c r="Q1944" s="188"/>
      <c r="R1944" s="188"/>
      <c r="S1944" s="188"/>
    </row>
    <row r="1945" spans="1:19" s="4" customFormat="1" ht="21" customHeight="1">
      <c r="A1945" s="188"/>
      <c r="B1945" s="217"/>
      <c r="C1945" s="217"/>
      <c r="D1945" s="218"/>
      <c r="E1945" s="186"/>
      <c r="I1945" s="176"/>
      <c r="J1945" s="188"/>
      <c r="P1945" s="188"/>
      <c r="Q1945" s="188"/>
      <c r="R1945" s="188"/>
      <c r="S1945" s="188"/>
    </row>
    <row r="1946" spans="1:19" s="4" customFormat="1" ht="21" customHeight="1">
      <c r="A1946" s="188"/>
      <c r="B1946" s="217"/>
      <c r="C1946" s="217"/>
      <c r="D1946" s="218"/>
      <c r="E1946" s="186"/>
      <c r="I1946" s="176"/>
      <c r="J1946" s="188"/>
      <c r="P1946" s="188"/>
      <c r="Q1946" s="188"/>
      <c r="R1946" s="188"/>
      <c r="S1946" s="188"/>
    </row>
    <row r="1947" spans="1:19" s="4" customFormat="1" ht="21" customHeight="1">
      <c r="A1947" s="188"/>
      <c r="B1947" s="217"/>
      <c r="C1947" s="217"/>
      <c r="D1947" s="218"/>
      <c r="E1947" s="186"/>
      <c r="I1947" s="176"/>
      <c r="J1947" s="188"/>
      <c r="P1947" s="188"/>
      <c r="Q1947" s="188"/>
      <c r="R1947" s="188"/>
      <c r="S1947" s="188"/>
    </row>
    <row r="1948" spans="1:19" s="4" customFormat="1" ht="21" customHeight="1">
      <c r="A1948" s="188"/>
      <c r="B1948" s="217"/>
      <c r="C1948" s="217"/>
      <c r="D1948" s="218"/>
      <c r="E1948" s="186"/>
      <c r="I1948" s="176"/>
      <c r="J1948" s="188"/>
      <c r="P1948" s="188"/>
      <c r="Q1948" s="188"/>
      <c r="R1948" s="188"/>
      <c r="S1948" s="188"/>
    </row>
    <row r="1949" spans="1:19" s="4" customFormat="1" ht="21" customHeight="1">
      <c r="A1949" s="188"/>
      <c r="B1949" s="217"/>
      <c r="C1949" s="217"/>
      <c r="D1949" s="218"/>
      <c r="E1949" s="186"/>
      <c r="I1949" s="176"/>
      <c r="J1949" s="188"/>
      <c r="P1949" s="188"/>
      <c r="Q1949" s="188"/>
      <c r="R1949" s="188"/>
      <c r="S1949" s="188"/>
    </row>
    <row r="1950" spans="1:19" s="4" customFormat="1" ht="21" customHeight="1">
      <c r="A1950" s="188"/>
      <c r="B1950" s="217"/>
      <c r="C1950" s="217"/>
      <c r="D1950" s="218"/>
      <c r="E1950" s="186"/>
      <c r="I1950" s="176"/>
      <c r="J1950" s="188"/>
      <c r="P1950" s="188"/>
      <c r="Q1950" s="188"/>
      <c r="R1950" s="188"/>
      <c r="S1950" s="188"/>
    </row>
    <row r="1951" spans="1:19" s="4" customFormat="1" ht="21" customHeight="1">
      <c r="A1951" s="188"/>
      <c r="B1951" s="217"/>
      <c r="C1951" s="217"/>
      <c r="D1951" s="218"/>
      <c r="E1951" s="186"/>
      <c r="I1951" s="176"/>
      <c r="J1951" s="188"/>
      <c r="P1951" s="188"/>
      <c r="Q1951" s="188"/>
      <c r="R1951" s="188"/>
      <c r="S1951" s="188"/>
    </row>
    <row r="1952" spans="1:19" s="4" customFormat="1" ht="21" customHeight="1">
      <c r="A1952" s="188"/>
      <c r="B1952" s="217"/>
      <c r="C1952" s="217"/>
      <c r="D1952" s="218"/>
      <c r="E1952" s="186"/>
      <c r="I1952" s="176"/>
      <c r="J1952" s="188"/>
      <c r="P1952" s="188"/>
      <c r="Q1952" s="188"/>
      <c r="R1952" s="188"/>
      <c r="S1952" s="188"/>
    </row>
    <row r="1953" spans="1:19" s="4" customFormat="1" ht="21" customHeight="1">
      <c r="A1953" s="188"/>
      <c r="B1953" s="217"/>
      <c r="C1953" s="217"/>
      <c r="D1953" s="218"/>
      <c r="E1953" s="186"/>
      <c r="I1953" s="176"/>
      <c r="J1953" s="188"/>
      <c r="P1953" s="188"/>
      <c r="Q1953" s="188"/>
      <c r="R1953" s="188"/>
      <c r="S1953" s="188"/>
    </row>
    <row r="1954" spans="1:19" s="4" customFormat="1" ht="21" customHeight="1">
      <c r="A1954" s="188"/>
      <c r="B1954" s="217"/>
      <c r="C1954" s="217"/>
      <c r="D1954" s="218"/>
      <c r="E1954" s="186"/>
      <c r="I1954" s="176"/>
      <c r="J1954" s="188"/>
      <c r="P1954" s="188"/>
      <c r="Q1954" s="188"/>
      <c r="R1954" s="188"/>
      <c r="S1954" s="188"/>
    </row>
    <row r="1955" spans="1:19" s="4" customFormat="1" ht="21" customHeight="1">
      <c r="A1955" s="188"/>
      <c r="B1955" s="217"/>
      <c r="C1955" s="217"/>
      <c r="D1955" s="218"/>
      <c r="E1955" s="186"/>
      <c r="I1955" s="176"/>
      <c r="J1955" s="188"/>
      <c r="P1955" s="188"/>
      <c r="Q1955" s="188"/>
      <c r="R1955" s="188"/>
      <c r="S1955" s="188"/>
    </row>
    <row r="1956" spans="1:19" s="4" customFormat="1" ht="21" customHeight="1">
      <c r="A1956" s="188"/>
      <c r="B1956" s="217"/>
      <c r="C1956" s="217"/>
      <c r="D1956" s="218"/>
      <c r="E1956" s="186"/>
      <c r="I1956" s="176"/>
      <c r="J1956" s="188"/>
      <c r="P1956" s="188"/>
      <c r="Q1956" s="188"/>
      <c r="R1956" s="188"/>
      <c r="S1956" s="188"/>
    </row>
    <row r="1957" spans="1:19" s="4" customFormat="1" ht="21" customHeight="1">
      <c r="A1957" s="188"/>
      <c r="B1957" s="217"/>
      <c r="C1957" s="217"/>
      <c r="D1957" s="218"/>
      <c r="E1957" s="186"/>
      <c r="I1957" s="176"/>
      <c r="J1957" s="188"/>
      <c r="P1957" s="188"/>
      <c r="Q1957" s="188"/>
      <c r="R1957" s="188"/>
      <c r="S1957" s="188"/>
    </row>
    <row r="1958" spans="1:19" s="4" customFormat="1" ht="21" customHeight="1">
      <c r="A1958" s="188"/>
      <c r="B1958" s="217"/>
      <c r="C1958" s="217"/>
      <c r="D1958" s="218"/>
      <c r="E1958" s="186"/>
      <c r="I1958" s="176"/>
      <c r="J1958" s="188"/>
      <c r="P1958" s="188"/>
      <c r="Q1958" s="188"/>
      <c r="R1958" s="188"/>
      <c r="S1958" s="188"/>
    </row>
    <row r="1959" spans="1:19" s="4" customFormat="1" ht="21" customHeight="1">
      <c r="A1959" s="188"/>
      <c r="B1959" s="217"/>
      <c r="C1959" s="217"/>
      <c r="D1959" s="218"/>
      <c r="E1959" s="186"/>
      <c r="I1959" s="176"/>
      <c r="J1959" s="188"/>
      <c r="P1959" s="188"/>
      <c r="Q1959" s="188"/>
      <c r="R1959" s="188"/>
      <c r="S1959" s="188"/>
    </row>
    <row r="1960" spans="1:19" s="4" customFormat="1" ht="21" customHeight="1">
      <c r="A1960" s="188"/>
      <c r="B1960" s="217"/>
      <c r="C1960" s="217"/>
      <c r="D1960" s="218"/>
      <c r="E1960" s="186"/>
      <c r="I1960" s="176"/>
      <c r="J1960" s="188"/>
      <c r="P1960" s="188"/>
      <c r="Q1960" s="188"/>
      <c r="R1960" s="188"/>
      <c r="S1960" s="188"/>
    </row>
    <row r="1961" spans="1:19" s="4" customFormat="1" ht="21" customHeight="1">
      <c r="A1961" s="188"/>
      <c r="B1961" s="217"/>
      <c r="C1961" s="217"/>
      <c r="D1961" s="218"/>
      <c r="E1961" s="186"/>
      <c r="I1961" s="176"/>
      <c r="J1961" s="188"/>
      <c r="P1961" s="188"/>
      <c r="Q1961" s="188"/>
      <c r="R1961" s="188"/>
      <c r="S1961" s="188"/>
    </row>
    <row r="1962" spans="1:19" s="4" customFormat="1" ht="21" customHeight="1">
      <c r="A1962" s="188"/>
      <c r="B1962" s="217"/>
      <c r="C1962" s="217"/>
      <c r="D1962" s="218"/>
      <c r="E1962" s="186"/>
      <c r="I1962" s="176"/>
      <c r="J1962" s="188"/>
      <c r="P1962" s="188"/>
      <c r="Q1962" s="188"/>
      <c r="R1962" s="188"/>
      <c r="S1962" s="188"/>
    </row>
    <row r="1963" spans="1:19" s="4" customFormat="1" ht="21" customHeight="1">
      <c r="A1963" s="188"/>
      <c r="B1963" s="217"/>
      <c r="C1963" s="217"/>
      <c r="D1963" s="218"/>
      <c r="E1963" s="186"/>
      <c r="I1963" s="176"/>
      <c r="J1963" s="188"/>
      <c r="P1963" s="188"/>
      <c r="Q1963" s="188"/>
      <c r="R1963" s="188"/>
      <c r="S1963" s="188"/>
    </row>
    <row r="1964" spans="1:19" s="4" customFormat="1" ht="21" customHeight="1">
      <c r="A1964" s="188"/>
      <c r="B1964" s="217"/>
      <c r="C1964" s="217"/>
      <c r="D1964" s="218"/>
      <c r="E1964" s="186"/>
      <c r="I1964" s="176"/>
      <c r="J1964" s="188"/>
      <c r="P1964" s="188"/>
      <c r="Q1964" s="188"/>
      <c r="R1964" s="188"/>
      <c r="S1964" s="188"/>
    </row>
    <row r="1965" spans="1:19" s="4" customFormat="1" ht="21" customHeight="1">
      <c r="A1965" s="188"/>
      <c r="B1965" s="217"/>
      <c r="C1965" s="217"/>
      <c r="D1965" s="218"/>
      <c r="E1965" s="186"/>
      <c r="I1965" s="176"/>
      <c r="J1965" s="188"/>
      <c r="P1965" s="188"/>
      <c r="Q1965" s="188"/>
      <c r="R1965" s="188"/>
      <c r="S1965" s="188"/>
    </row>
    <row r="1966" spans="1:19" s="4" customFormat="1" ht="21" customHeight="1">
      <c r="A1966" s="188"/>
      <c r="B1966" s="217"/>
      <c r="C1966" s="217"/>
      <c r="D1966" s="218"/>
      <c r="E1966" s="186"/>
      <c r="I1966" s="176"/>
      <c r="J1966" s="188"/>
      <c r="P1966" s="188"/>
      <c r="Q1966" s="188"/>
      <c r="R1966" s="188"/>
      <c r="S1966" s="188"/>
    </row>
    <row r="1967" spans="1:19" s="4" customFormat="1" ht="21" customHeight="1">
      <c r="A1967" s="188"/>
      <c r="B1967" s="217"/>
      <c r="C1967" s="217"/>
      <c r="D1967" s="218"/>
      <c r="E1967" s="186"/>
      <c r="I1967" s="176"/>
      <c r="J1967" s="188"/>
      <c r="P1967" s="188"/>
      <c r="Q1967" s="188"/>
      <c r="R1967" s="188"/>
      <c r="S1967" s="188"/>
    </row>
    <row r="1968" spans="1:19" s="4" customFormat="1" ht="21" customHeight="1">
      <c r="A1968" s="188"/>
      <c r="B1968" s="217"/>
      <c r="C1968" s="217"/>
      <c r="D1968" s="218"/>
      <c r="E1968" s="186"/>
      <c r="I1968" s="176"/>
      <c r="J1968" s="188"/>
      <c r="P1968" s="188"/>
      <c r="Q1968" s="188"/>
      <c r="R1968" s="188"/>
      <c r="S1968" s="188"/>
    </row>
    <row r="1969" spans="1:19" s="4" customFormat="1" ht="21" customHeight="1">
      <c r="A1969" s="188"/>
      <c r="B1969" s="217"/>
      <c r="C1969" s="217"/>
      <c r="D1969" s="218"/>
      <c r="E1969" s="186"/>
      <c r="I1969" s="176"/>
      <c r="J1969" s="188"/>
      <c r="P1969" s="188"/>
      <c r="Q1969" s="188"/>
      <c r="R1969" s="188"/>
      <c r="S1969" s="188"/>
    </row>
    <row r="1970" spans="1:19" s="4" customFormat="1" ht="21" customHeight="1">
      <c r="A1970" s="188"/>
      <c r="B1970" s="217"/>
      <c r="C1970" s="217"/>
      <c r="D1970" s="218"/>
      <c r="E1970" s="186"/>
      <c r="I1970" s="176"/>
      <c r="J1970" s="188"/>
      <c r="P1970" s="188"/>
      <c r="Q1970" s="188"/>
      <c r="R1970" s="188"/>
      <c r="S1970" s="188"/>
    </row>
    <row r="1971" spans="1:19" s="4" customFormat="1" ht="21" customHeight="1">
      <c r="A1971" s="188"/>
      <c r="B1971" s="217"/>
      <c r="C1971" s="217"/>
      <c r="D1971" s="218"/>
      <c r="E1971" s="186"/>
      <c r="I1971" s="176"/>
      <c r="J1971" s="188"/>
      <c r="P1971" s="188"/>
      <c r="Q1971" s="188"/>
      <c r="R1971" s="188"/>
      <c r="S1971" s="188"/>
    </row>
    <row r="1972" spans="1:19" s="4" customFormat="1" ht="21" customHeight="1">
      <c r="A1972" s="188"/>
      <c r="B1972" s="217"/>
      <c r="C1972" s="217"/>
      <c r="D1972" s="218"/>
      <c r="E1972" s="186"/>
      <c r="I1972" s="176"/>
      <c r="J1972" s="188"/>
      <c r="P1972" s="188"/>
      <c r="Q1972" s="188"/>
      <c r="R1972" s="188"/>
      <c r="S1972" s="188"/>
    </row>
    <row r="1973" spans="1:19" s="4" customFormat="1" ht="21" customHeight="1">
      <c r="A1973" s="188"/>
      <c r="B1973" s="217"/>
      <c r="C1973" s="217"/>
      <c r="D1973" s="218"/>
      <c r="E1973" s="186"/>
      <c r="I1973" s="176"/>
      <c r="J1973" s="188"/>
      <c r="P1973" s="188"/>
      <c r="Q1973" s="188"/>
      <c r="R1973" s="188"/>
      <c r="S1973" s="188"/>
    </row>
    <row r="1974" spans="1:19" s="4" customFormat="1" ht="21" customHeight="1">
      <c r="A1974" s="188"/>
      <c r="B1974" s="217"/>
      <c r="C1974" s="217"/>
      <c r="D1974" s="218"/>
      <c r="E1974" s="186"/>
      <c r="I1974" s="176"/>
      <c r="J1974" s="188"/>
      <c r="P1974" s="188"/>
      <c r="Q1974" s="188"/>
      <c r="R1974" s="188"/>
      <c r="S1974" s="188"/>
    </row>
    <row r="1975" spans="1:19" s="4" customFormat="1" ht="21" customHeight="1">
      <c r="A1975" s="188"/>
      <c r="B1975" s="217"/>
      <c r="C1975" s="217"/>
      <c r="D1975" s="218"/>
      <c r="E1975" s="186"/>
      <c r="I1975" s="176"/>
      <c r="J1975" s="188"/>
      <c r="P1975" s="188"/>
      <c r="Q1975" s="188"/>
      <c r="R1975" s="188"/>
      <c r="S1975" s="188"/>
    </row>
    <row r="1976" spans="1:19" s="4" customFormat="1" ht="21" customHeight="1">
      <c r="A1976" s="188"/>
      <c r="B1976" s="217"/>
      <c r="C1976" s="217"/>
      <c r="D1976" s="218"/>
      <c r="E1976" s="186"/>
      <c r="I1976" s="176"/>
      <c r="J1976" s="188"/>
      <c r="P1976" s="188"/>
      <c r="Q1976" s="188"/>
      <c r="R1976" s="188"/>
      <c r="S1976" s="188"/>
    </row>
    <row r="1977" spans="1:19" s="4" customFormat="1" ht="21" customHeight="1">
      <c r="A1977" s="188"/>
      <c r="B1977" s="217"/>
      <c r="C1977" s="217"/>
      <c r="D1977" s="218"/>
      <c r="E1977" s="186"/>
      <c r="I1977" s="176"/>
      <c r="J1977" s="188"/>
      <c r="P1977" s="188"/>
      <c r="Q1977" s="188"/>
      <c r="R1977" s="188"/>
      <c r="S1977" s="188"/>
    </row>
    <row r="1978" spans="1:19" s="4" customFormat="1" ht="21" customHeight="1">
      <c r="A1978" s="188"/>
      <c r="B1978" s="217"/>
      <c r="C1978" s="217"/>
      <c r="D1978" s="218"/>
      <c r="E1978" s="186"/>
      <c r="I1978" s="176"/>
      <c r="J1978" s="188"/>
      <c r="P1978" s="188"/>
      <c r="Q1978" s="188"/>
      <c r="R1978" s="188"/>
      <c r="S1978" s="188"/>
    </row>
    <row r="1979" spans="1:19" s="4" customFormat="1" ht="21" customHeight="1">
      <c r="A1979" s="188"/>
      <c r="B1979" s="217"/>
      <c r="C1979" s="217"/>
      <c r="D1979" s="218"/>
      <c r="E1979" s="186"/>
      <c r="I1979" s="176"/>
      <c r="J1979" s="188"/>
      <c r="P1979" s="188"/>
      <c r="Q1979" s="188"/>
      <c r="R1979" s="188"/>
      <c r="S1979" s="188"/>
    </row>
    <row r="1980" spans="1:19" s="4" customFormat="1" ht="21" customHeight="1">
      <c r="A1980" s="188"/>
      <c r="B1980" s="217"/>
      <c r="C1980" s="217"/>
      <c r="D1980" s="218"/>
      <c r="E1980" s="186"/>
      <c r="I1980" s="176"/>
      <c r="J1980" s="188"/>
      <c r="P1980" s="188"/>
      <c r="Q1980" s="188"/>
      <c r="R1980" s="188"/>
      <c r="S1980" s="188"/>
    </row>
    <row r="1981" spans="1:19" s="4" customFormat="1" ht="21" customHeight="1">
      <c r="A1981" s="188"/>
      <c r="B1981" s="217"/>
      <c r="C1981" s="217"/>
      <c r="D1981" s="218"/>
      <c r="E1981" s="186"/>
      <c r="I1981" s="176"/>
      <c r="J1981" s="188"/>
      <c r="P1981" s="188"/>
      <c r="Q1981" s="188"/>
      <c r="R1981" s="188"/>
      <c r="S1981" s="188"/>
    </row>
    <row r="1982" spans="1:19" s="4" customFormat="1" ht="21" customHeight="1">
      <c r="A1982" s="188"/>
      <c r="B1982" s="217"/>
      <c r="C1982" s="217"/>
      <c r="D1982" s="218"/>
      <c r="E1982" s="186"/>
      <c r="I1982" s="176"/>
      <c r="J1982" s="188"/>
      <c r="P1982" s="188"/>
      <c r="Q1982" s="188"/>
      <c r="R1982" s="188"/>
      <c r="S1982" s="188"/>
    </row>
    <row r="1983" spans="1:19" s="4" customFormat="1" ht="21" customHeight="1">
      <c r="A1983" s="188"/>
      <c r="B1983" s="217"/>
      <c r="C1983" s="217"/>
      <c r="D1983" s="218"/>
      <c r="E1983" s="186"/>
      <c r="I1983" s="176"/>
      <c r="J1983" s="188"/>
      <c r="P1983" s="188"/>
      <c r="Q1983" s="188"/>
      <c r="R1983" s="188"/>
      <c r="S1983" s="188"/>
    </row>
    <row r="1984" spans="1:19" s="4" customFormat="1" ht="21" customHeight="1">
      <c r="A1984" s="188"/>
      <c r="B1984" s="217"/>
      <c r="C1984" s="217"/>
      <c r="D1984" s="218"/>
      <c r="E1984" s="186"/>
      <c r="I1984" s="176"/>
      <c r="J1984" s="188"/>
      <c r="P1984" s="188"/>
      <c r="Q1984" s="188"/>
      <c r="R1984" s="188"/>
      <c r="S1984" s="188"/>
    </row>
    <row r="1985" spans="1:19" s="4" customFormat="1" ht="21" customHeight="1">
      <c r="A1985" s="188"/>
      <c r="B1985" s="217"/>
      <c r="C1985" s="217"/>
      <c r="D1985" s="218"/>
      <c r="E1985" s="186"/>
      <c r="I1985" s="176"/>
      <c r="J1985" s="188"/>
      <c r="P1985" s="188"/>
      <c r="Q1985" s="188"/>
      <c r="R1985" s="188"/>
      <c r="S1985" s="188"/>
    </row>
    <row r="1986" spans="1:19" s="4" customFormat="1" ht="21" customHeight="1">
      <c r="A1986" s="188"/>
      <c r="B1986" s="217"/>
      <c r="C1986" s="217"/>
      <c r="D1986" s="218"/>
      <c r="E1986" s="186"/>
      <c r="I1986" s="176"/>
      <c r="J1986" s="188"/>
      <c r="P1986" s="188"/>
      <c r="Q1986" s="188"/>
      <c r="R1986" s="188"/>
      <c r="S1986" s="188"/>
    </row>
    <row r="1987" spans="1:19" s="4" customFormat="1" ht="21" customHeight="1">
      <c r="A1987" s="188"/>
      <c r="B1987" s="217"/>
      <c r="C1987" s="217"/>
      <c r="D1987" s="218"/>
      <c r="E1987" s="186"/>
      <c r="I1987" s="176"/>
      <c r="J1987" s="188"/>
      <c r="P1987" s="188"/>
      <c r="Q1987" s="188"/>
      <c r="R1987" s="188"/>
      <c r="S1987" s="188"/>
    </row>
    <row r="1988" spans="1:19" s="4" customFormat="1" ht="21" customHeight="1">
      <c r="A1988" s="188"/>
      <c r="B1988" s="217"/>
      <c r="C1988" s="217"/>
      <c r="D1988" s="218"/>
      <c r="E1988" s="186"/>
      <c r="I1988" s="176"/>
      <c r="J1988" s="188"/>
      <c r="P1988" s="188"/>
      <c r="Q1988" s="188"/>
      <c r="R1988" s="188"/>
      <c r="S1988" s="188"/>
    </row>
    <row r="1989" spans="1:19" s="4" customFormat="1" ht="21" customHeight="1">
      <c r="A1989" s="188"/>
      <c r="B1989" s="217"/>
      <c r="C1989" s="217"/>
      <c r="D1989" s="218"/>
      <c r="E1989" s="186"/>
      <c r="I1989" s="176"/>
      <c r="J1989" s="188"/>
      <c r="P1989" s="188"/>
      <c r="Q1989" s="188"/>
      <c r="R1989" s="188"/>
      <c r="S1989" s="188"/>
    </row>
    <row r="1990" spans="1:19" s="4" customFormat="1" ht="21" customHeight="1">
      <c r="A1990" s="188"/>
      <c r="B1990" s="217"/>
      <c r="C1990" s="217"/>
      <c r="D1990" s="218"/>
      <c r="E1990" s="186"/>
      <c r="I1990" s="176"/>
      <c r="J1990" s="188"/>
      <c r="P1990" s="188"/>
      <c r="Q1990" s="188"/>
      <c r="R1990" s="188"/>
      <c r="S1990" s="188"/>
    </row>
    <row r="1991" spans="1:19" s="4" customFormat="1" ht="21" customHeight="1">
      <c r="A1991" s="188"/>
      <c r="B1991" s="217"/>
      <c r="C1991" s="217"/>
      <c r="D1991" s="218"/>
      <c r="E1991" s="186"/>
      <c r="I1991" s="176"/>
      <c r="J1991" s="188"/>
      <c r="P1991" s="188"/>
      <c r="Q1991" s="188"/>
      <c r="R1991" s="188"/>
      <c r="S1991" s="188"/>
    </row>
    <row r="1992" spans="1:19" s="4" customFormat="1" ht="21" customHeight="1">
      <c r="A1992" s="188"/>
      <c r="B1992" s="217"/>
      <c r="C1992" s="217"/>
      <c r="D1992" s="218"/>
      <c r="E1992" s="186"/>
      <c r="I1992" s="176"/>
      <c r="J1992" s="188"/>
      <c r="P1992" s="188"/>
      <c r="Q1992" s="188"/>
      <c r="R1992" s="188"/>
      <c r="S1992" s="188"/>
    </row>
    <row r="1993" spans="1:19" s="4" customFormat="1" ht="21" customHeight="1">
      <c r="A1993" s="188"/>
      <c r="B1993" s="217"/>
      <c r="C1993" s="217"/>
      <c r="D1993" s="218"/>
      <c r="E1993" s="186"/>
      <c r="I1993" s="176"/>
      <c r="J1993" s="188"/>
      <c r="P1993" s="188"/>
      <c r="Q1993" s="188"/>
      <c r="R1993" s="188"/>
      <c r="S1993" s="188"/>
    </row>
    <row r="1994" spans="1:19" s="4" customFormat="1" ht="21" customHeight="1">
      <c r="A1994" s="188"/>
      <c r="B1994" s="217"/>
      <c r="C1994" s="217"/>
      <c r="D1994" s="218"/>
      <c r="E1994" s="186"/>
      <c r="I1994" s="176"/>
      <c r="J1994" s="188"/>
      <c r="P1994" s="188"/>
      <c r="Q1994" s="188"/>
      <c r="R1994" s="188"/>
      <c r="S1994" s="188"/>
    </row>
    <row r="1995" spans="1:19" s="4" customFormat="1" ht="21" customHeight="1">
      <c r="A1995" s="188"/>
      <c r="B1995" s="217"/>
      <c r="C1995" s="217"/>
      <c r="D1995" s="218"/>
      <c r="E1995" s="186"/>
      <c r="I1995" s="176"/>
      <c r="J1995" s="188"/>
      <c r="P1995" s="188"/>
      <c r="Q1995" s="188"/>
      <c r="R1995" s="188"/>
      <c r="S1995" s="188"/>
    </row>
    <row r="1996" spans="1:19" s="4" customFormat="1" ht="21" customHeight="1">
      <c r="A1996" s="188"/>
      <c r="B1996" s="217"/>
      <c r="C1996" s="217"/>
      <c r="D1996" s="218"/>
      <c r="E1996" s="186"/>
      <c r="I1996" s="176"/>
      <c r="J1996" s="188"/>
      <c r="P1996" s="188"/>
      <c r="Q1996" s="188"/>
      <c r="R1996" s="188"/>
      <c r="S1996" s="188"/>
    </row>
    <row r="1997" spans="1:19" s="4" customFormat="1" ht="21" customHeight="1">
      <c r="A1997" s="188"/>
      <c r="B1997" s="217"/>
      <c r="C1997" s="217"/>
      <c r="D1997" s="218"/>
      <c r="E1997" s="186"/>
      <c r="I1997" s="176"/>
      <c r="J1997" s="188"/>
      <c r="P1997" s="188"/>
      <c r="Q1997" s="188"/>
      <c r="R1997" s="188"/>
      <c r="S1997" s="188"/>
    </row>
    <row r="1998" spans="1:19" s="4" customFormat="1" ht="21" customHeight="1">
      <c r="A1998" s="188"/>
      <c r="B1998" s="217"/>
      <c r="C1998" s="217"/>
      <c r="D1998" s="218"/>
      <c r="E1998" s="186"/>
      <c r="I1998" s="176"/>
      <c r="J1998" s="188"/>
      <c r="P1998" s="188"/>
      <c r="Q1998" s="188"/>
      <c r="R1998" s="188"/>
      <c r="S1998" s="188"/>
    </row>
    <row r="1999" spans="1:19" s="4" customFormat="1" ht="21" customHeight="1">
      <c r="A1999" s="188"/>
      <c r="B1999" s="217"/>
      <c r="C1999" s="217"/>
      <c r="D1999" s="218"/>
      <c r="E1999" s="186"/>
      <c r="I1999" s="176"/>
      <c r="J1999" s="188"/>
      <c r="P1999" s="188"/>
      <c r="Q1999" s="188"/>
      <c r="R1999" s="188"/>
      <c r="S1999" s="188"/>
    </row>
    <row r="2000" spans="1:19" s="4" customFormat="1" ht="21" customHeight="1">
      <c r="A2000" s="188"/>
      <c r="B2000" s="217"/>
      <c r="C2000" s="217"/>
      <c r="D2000" s="218"/>
      <c r="E2000" s="186"/>
      <c r="I2000" s="176"/>
      <c r="J2000" s="188"/>
      <c r="P2000" s="188"/>
      <c r="Q2000" s="188"/>
      <c r="R2000" s="188"/>
      <c r="S2000" s="188"/>
    </row>
    <row r="2001" spans="1:19" s="4" customFormat="1" ht="21" customHeight="1">
      <c r="A2001" s="188"/>
      <c r="B2001" s="217"/>
      <c r="C2001" s="217"/>
      <c r="D2001" s="218"/>
      <c r="E2001" s="186"/>
      <c r="I2001" s="176"/>
      <c r="J2001" s="188"/>
      <c r="P2001" s="188"/>
      <c r="Q2001" s="188"/>
      <c r="R2001" s="188"/>
      <c r="S2001" s="188"/>
    </row>
    <row r="2002" spans="1:19" s="4" customFormat="1" ht="21" customHeight="1">
      <c r="A2002" s="188"/>
      <c r="B2002" s="217"/>
      <c r="C2002" s="217"/>
      <c r="D2002" s="218"/>
      <c r="E2002" s="186"/>
      <c r="I2002" s="176"/>
      <c r="J2002" s="188"/>
      <c r="P2002" s="188"/>
      <c r="Q2002" s="188"/>
      <c r="R2002" s="188"/>
      <c r="S2002" s="188"/>
    </row>
    <row r="2003" spans="1:19" s="4" customFormat="1" ht="21" customHeight="1">
      <c r="A2003" s="188"/>
      <c r="B2003" s="217"/>
      <c r="C2003" s="217"/>
      <c r="D2003" s="218"/>
      <c r="E2003" s="186"/>
      <c r="I2003" s="176"/>
      <c r="J2003" s="188"/>
      <c r="P2003" s="188"/>
      <c r="Q2003" s="188"/>
      <c r="R2003" s="188"/>
      <c r="S2003" s="188"/>
    </row>
    <row r="2004" spans="1:19" s="4" customFormat="1" ht="21" customHeight="1">
      <c r="A2004" s="188"/>
      <c r="B2004" s="217"/>
      <c r="C2004" s="217"/>
      <c r="D2004" s="218"/>
      <c r="E2004" s="186"/>
      <c r="I2004" s="176"/>
      <c r="J2004" s="188"/>
      <c r="P2004" s="188"/>
      <c r="Q2004" s="188"/>
      <c r="R2004" s="188"/>
      <c r="S2004" s="188"/>
    </row>
    <row r="2005" spans="1:19" s="4" customFormat="1" ht="21" customHeight="1">
      <c r="A2005" s="188"/>
      <c r="B2005" s="217"/>
      <c r="C2005" s="217"/>
      <c r="D2005" s="218"/>
      <c r="E2005" s="186"/>
      <c r="I2005" s="176"/>
      <c r="J2005" s="188"/>
      <c r="P2005" s="188"/>
      <c r="Q2005" s="188"/>
      <c r="R2005" s="188"/>
      <c r="S2005" s="188"/>
    </row>
    <row r="2006" spans="1:19" s="4" customFormat="1" ht="21" customHeight="1">
      <c r="A2006" s="188"/>
      <c r="B2006" s="217"/>
      <c r="C2006" s="217"/>
      <c r="D2006" s="218"/>
      <c r="E2006" s="186"/>
      <c r="I2006" s="176"/>
      <c r="J2006" s="188"/>
      <c r="P2006" s="188"/>
      <c r="Q2006" s="188"/>
      <c r="R2006" s="188"/>
      <c r="S2006" s="188"/>
    </row>
    <row r="2007" spans="1:19" s="4" customFormat="1" ht="21" customHeight="1">
      <c r="A2007" s="188"/>
      <c r="B2007" s="217"/>
      <c r="C2007" s="217"/>
      <c r="D2007" s="218"/>
      <c r="E2007" s="186"/>
      <c r="I2007" s="176"/>
      <c r="J2007" s="188"/>
      <c r="P2007" s="188"/>
      <c r="Q2007" s="188"/>
      <c r="R2007" s="188"/>
      <c r="S2007" s="188"/>
    </row>
    <row r="2008" spans="1:19" s="4" customFormat="1" ht="21" customHeight="1">
      <c r="A2008" s="188"/>
      <c r="B2008" s="217"/>
      <c r="C2008" s="217"/>
      <c r="D2008" s="218"/>
      <c r="E2008" s="186"/>
      <c r="I2008" s="176"/>
      <c r="J2008" s="188"/>
      <c r="P2008" s="188"/>
      <c r="Q2008" s="188"/>
      <c r="R2008" s="188"/>
      <c r="S2008" s="188"/>
    </row>
    <row r="2009" spans="1:19" s="4" customFormat="1" ht="21" customHeight="1">
      <c r="A2009" s="188"/>
      <c r="B2009" s="217"/>
      <c r="C2009" s="217"/>
      <c r="D2009" s="218"/>
      <c r="E2009" s="186"/>
      <c r="I2009" s="176"/>
      <c r="J2009" s="188"/>
      <c r="P2009" s="188"/>
      <c r="Q2009" s="188"/>
      <c r="R2009" s="188"/>
      <c r="S2009" s="188"/>
    </row>
    <row r="2010" spans="1:19" s="4" customFormat="1" ht="21" customHeight="1">
      <c r="A2010" s="188"/>
      <c r="B2010" s="217"/>
      <c r="C2010" s="217"/>
      <c r="D2010" s="218"/>
      <c r="E2010" s="186"/>
      <c r="I2010" s="176"/>
      <c r="J2010" s="188"/>
      <c r="P2010" s="188"/>
      <c r="Q2010" s="188"/>
      <c r="R2010" s="188"/>
      <c r="S2010" s="188"/>
    </row>
    <row r="2011" spans="1:19" s="4" customFormat="1" ht="21" customHeight="1">
      <c r="A2011" s="188"/>
      <c r="B2011" s="217"/>
      <c r="C2011" s="217"/>
      <c r="D2011" s="218"/>
      <c r="E2011" s="186"/>
      <c r="I2011" s="176"/>
      <c r="J2011" s="188"/>
      <c r="P2011" s="188"/>
      <c r="Q2011" s="188"/>
      <c r="R2011" s="188"/>
      <c r="S2011" s="188"/>
    </row>
    <row r="2012" spans="1:19" s="4" customFormat="1" ht="21" customHeight="1">
      <c r="A2012" s="188"/>
      <c r="B2012" s="217"/>
      <c r="C2012" s="217"/>
      <c r="D2012" s="218"/>
      <c r="E2012" s="186"/>
      <c r="I2012" s="176"/>
      <c r="J2012" s="188"/>
      <c r="P2012" s="188"/>
      <c r="Q2012" s="188"/>
      <c r="R2012" s="188"/>
      <c r="S2012" s="188"/>
    </row>
    <row r="2013" spans="1:19" s="4" customFormat="1" ht="21" customHeight="1">
      <c r="A2013" s="188"/>
      <c r="B2013" s="217"/>
      <c r="C2013" s="217"/>
      <c r="D2013" s="218"/>
      <c r="E2013" s="186"/>
      <c r="I2013" s="176"/>
      <c r="J2013" s="188"/>
      <c r="P2013" s="188"/>
      <c r="Q2013" s="188"/>
      <c r="R2013" s="188"/>
      <c r="S2013" s="188"/>
    </row>
    <row r="2014" spans="1:19" s="4" customFormat="1" ht="21" customHeight="1">
      <c r="A2014" s="188"/>
      <c r="B2014" s="217"/>
      <c r="C2014" s="217"/>
      <c r="D2014" s="218"/>
      <c r="E2014" s="186"/>
      <c r="I2014" s="176"/>
      <c r="J2014" s="188"/>
      <c r="P2014" s="188"/>
      <c r="Q2014" s="188"/>
      <c r="R2014" s="188"/>
      <c r="S2014" s="188"/>
    </row>
    <row r="2015" spans="1:19" s="4" customFormat="1" ht="21" customHeight="1">
      <c r="A2015" s="188"/>
      <c r="B2015" s="217"/>
      <c r="C2015" s="217"/>
      <c r="D2015" s="218"/>
      <c r="E2015" s="186"/>
      <c r="I2015" s="176"/>
      <c r="J2015" s="188"/>
      <c r="P2015" s="188"/>
      <c r="Q2015" s="188"/>
      <c r="R2015" s="188"/>
      <c r="S2015" s="188"/>
    </row>
    <row r="2016" spans="1:19" s="4" customFormat="1" ht="21" customHeight="1">
      <c r="A2016" s="188"/>
      <c r="B2016" s="217"/>
      <c r="C2016" s="217"/>
      <c r="D2016" s="218"/>
      <c r="E2016" s="186"/>
      <c r="I2016" s="176"/>
      <c r="J2016" s="188"/>
      <c r="P2016" s="188"/>
      <c r="Q2016" s="188"/>
      <c r="R2016" s="188"/>
      <c r="S2016" s="188"/>
    </row>
    <row r="2017" spans="1:19" s="4" customFormat="1" ht="21" customHeight="1">
      <c r="A2017" s="188"/>
      <c r="B2017" s="217"/>
      <c r="C2017" s="217"/>
      <c r="D2017" s="218"/>
      <c r="E2017" s="186"/>
      <c r="I2017" s="176"/>
      <c r="J2017" s="188"/>
      <c r="P2017" s="188"/>
      <c r="Q2017" s="188"/>
      <c r="R2017" s="188"/>
      <c r="S2017" s="188"/>
    </row>
    <row r="2018" spans="1:19" s="4" customFormat="1" ht="21" customHeight="1">
      <c r="A2018" s="188"/>
      <c r="B2018" s="217"/>
      <c r="C2018" s="217"/>
      <c r="D2018" s="218"/>
      <c r="E2018" s="186"/>
      <c r="I2018" s="176"/>
      <c r="J2018" s="188"/>
      <c r="P2018" s="188"/>
      <c r="Q2018" s="188"/>
      <c r="R2018" s="188"/>
      <c r="S2018" s="188"/>
    </row>
    <row r="2019" spans="1:19" s="4" customFormat="1" ht="21" customHeight="1">
      <c r="A2019" s="188"/>
      <c r="B2019" s="217"/>
      <c r="C2019" s="217"/>
      <c r="D2019" s="218"/>
      <c r="E2019" s="186"/>
      <c r="I2019" s="176"/>
      <c r="J2019" s="188"/>
      <c r="P2019" s="188"/>
      <c r="Q2019" s="188"/>
      <c r="R2019" s="188"/>
      <c r="S2019" s="188"/>
    </row>
    <row r="2020" spans="1:19" s="4" customFormat="1" ht="21" customHeight="1">
      <c r="A2020" s="188"/>
      <c r="B2020" s="217"/>
      <c r="C2020" s="217"/>
      <c r="D2020" s="218"/>
      <c r="E2020" s="186"/>
      <c r="I2020" s="176"/>
      <c r="J2020" s="188"/>
      <c r="P2020" s="188"/>
      <c r="Q2020" s="188"/>
      <c r="R2020" s="188"/>
      <c r="S2020" s="188"/>
    </row>
    <row r="2021" spans="1:19" s="4" customFormat="1" ht="21" customHeight="1">
      <c r="A2021" s="188"/>
      <c r="B2021" s="217"/>
      <c r="C2021" s="217"/>
      <c r="D2021" s="218"/>
      <c r="E2021" s="186"/>
      <c r="I2021" s="176"/>
      <c r="J2021" s="188"/>
      <c r="P2021" s="188"/>
      <c r="Q2021" s="188"/>
      <c r="R2021" s="188"/>
      <c r="S2021" s="188"/>
    </row>
    <row r="2022" spans="1:19" s="4" customFormat="1" ht="21" customHeight="1">
      <c r="A2022" s="188"/>
      <c r="B2022" s="217"/>
      <c r="C2022" s="217"/>
      <c r="D2022" s="218"/>
      <c r="E2022" s="186"/>
      <c r="I2022" s="176"/>
      <c r="J2022" s="188"/>
      <c r="P2022" s="188"/>
      <c r="Q2022" s="188"/>
      <c r="R2022" s="188"/>
      <c r="S2022" s="188"/>
    </row>
    <row r="2023" spans="1:19" s="4" customFormat="1" ht="21" customHeight="1">
      <c r="A2023" s="188"/>
      <c r="B2023" s="217"/>
      <c r="C2023" s="217"/>
      <c r="D2023" s="218"/>
      <c r="E2023" s="186"/>
      <c r="I2023" s="176"/>
      <c r="J2023" s="188"/>
      <c r="P2023" s="188"/>
      <c r="Q2023" s="188"/>
      <c r="R2023" s="188"/>
      <c r="S2023" s="188"/>
    </row>
    <row r="2024" spans="1:19" s="4" customFormat="1" ht="21" customHeight="1">
      <c r="A2024" s="188"/>
      <c r="B2024" s="217"/>
      <c r="C2024" s="217"/>
      <c r="D2024" s="218"/>
      <c r="E2024" s="186"/>
      <c r="I2024" s="176"/>
      <c r="J2024" s="188"/>
      <c r="P2024" s="188"/>
      <c r="Q2024" s="188"/>
      <c r="R2024" s="188"/>
      <c r="S2024" s="188"/>
    </row>
    <row r="2025" spans="1:19" s="4" customFormat="1" ht="21" customHeight="1">
      <c r="A2025" s="188"/>
      <c r="B2025" s="217"/>
      <c r="C2025" s="217"/>
      <c r="D2025" s="218"/>
      <c r="E2025" s="186"/>
      <c r="I2025" s="176"/>
      <c r="J2025" s="188"/>
      <c r="P2025" s="188"/>
      <c r="Q2025" s="188"/>
      <c r="R2025" s="188"/>
      <c r="S2025" s="188"/>
    </row>
    <row r="2026" spans="1:19" s="4" customFormat="1" ht="21" customHeight="1">
      <c r="A2026" s="188"/>
      <c r="B2026" s="217"/>
      <c r="C2026" s="217"/>
      <c r="D2026" s="218"/>
      <c r="E2026" s="186"/>
      <c r="I2026" s="176"/>
      <c r="J2026" s="188"/>
      <c r="P2026" s="188"/>
      <c r="Q2026" s="188"/>
      <c r="R2026" s="188"/>
      <c r="S2026" s="188"/>
    </row>
    <row r="2027" spans="1:19" s="4" customFormat="1" ht="21" customHeight="1">
      <c r="A2027" s="188"/>
      <c r="B2027" s="217"/>
      <c r="C2027" s="217"/>
      <c r="D2027" s="218"/>
      <c r="E2027" s="186"/>
      <c r="I2027" s="176"/>
      <c r="J2027" s="188"/>
      <c r="P2027" s="188"/>
      <c r="Q2027" s="188"/>
      <c r="R2027" s="188"/>
      <c r="S2027" s="188"/>
    </row>
    <row r="2028" spans="1:19" s="4" customFormat="1" ht="21" customHeight="1">
      <c r="A2028" s="188"/>
      <c r="B2028" s="217"/>
      <c r="C2028" s="217"/>
      <c r="D2028" s="218"/>
      <c r="E2028" s="186"/>
      <c r="I2028" s="176"/>
      <c r="J2028" s="188"/>
      <c r="P2028" s="188"/>
      <c r="Q2028" s="188"/>
      <c r="R2028" s="188"/>
      <c r="S2028" s="188"/>
    </row>
    <row r="2029" spans="1:19" s="4" customFormat="1" ht="21" customHeight="1">
      <c r="A2029" s="188"/>
      <c r="B2029" s="217"/>
      <c r="C2029" s="217"/>
      <c r="D2029" s="218"/>
      <c r="E2029" s="186"/>
      <c r="I2029" s="176"/>
      <c r="J2029" s="188"/>
      <c r="P2029" s="188"/>
      <c r="Q2029" s="188"/>
      <c r="R2029" s="188"/>
      <c r="S2029" s="188"/>
    </row>
    <row r="2030" spans="1:19" s="4" customFormat="1" ht="21" customHeight="1">
      <c r="A2030" s="188"/>
      <c r="B2030" s="217"/>
      <c r="C2030" s="217"/>
      <c r="D2030" s="218"/>
      <c r="E2030" s="186"/>
      <c r="I2030" s="176"/>
      <c r="J2030" s="188"/>
      <c r="P2030" s="188"/>
      <c r="Q2030" s="188"/>
      <c r="R2030" s="188"/>
      <c r="S2030" s="188"/>
    </row>
    <row r="2031" spans="1:19" s="4" customFormat="1" ht="21" customHeight="1">
      <c r="A2031" s="188"/>
      <c r="B2031" s="217"/>
      <c r="C2031" s="217"/>
      <c r="D2031" s="218"/>
      <c r="E2031" s="186"/>
      <c r="I2031" s="176"/>
      <c r="J2031" s="188"/>
      <c r="P2031" s="188"/>
      <c r="Q2031" s="188"/>
      <c r="R2031" s="188"/>
      <c r="S2031" s="188"/>
    </row>
    <row r="2032" spans="1:19" s="4" customFormat="1" ht="21" customHeight="1">
      <c r="A2032" s="188"/>
      <c r="B2032" s="217"/>
      <c r="C2032" s="217"/>
      <c r="D2032" s="218"/>
      <c r="E2032" s="186"/>
      <c r="I2032" s="176"/>
      <c r="J2032" s="188"/>
      <c r="P2032" s="188"/>
      <c r="Q2032" s="188"/>
      <c r="R2032" s="188"/>
      <c r="S2032" s="188"/>
    </row>
    <row r="2033" spans="1:19" s="4" customFormat="1" ht="21" customHeight="1">
      <c r="A2033" s="188"/>
      <c r="B2033" s="217"/>
      <c r="C2033" s="217"/>
      <c r="D2033" s="218"/>
      <c r="E2033" s="186"/>
      <c r="I2033" s="176"/>
      <c r="J2033" s="188"/>
      <c r="P2033" s="188"/>
      <c r="Q2033" s="188"/>
      <c r="R2033" s="188"/>
      <c r="S2033" s="188"/>
    </row>
    <row r="2034" spans="1:19" s="4" customFormat="1" ht="21" customHeight="1">
      <c r="A2034" s="188"/>
      <c r="B2034" s="217"/>
      <c r="C2034" s="217"/>
      <c r="D2034" s="218"/>
      <c r="E2034" s="186"/>
      <c r="I2034" s="176"/>
      <c r="J2034" s="188"/>
      <c r="P2034" s="188"/>
      <c r="Q2034" s="188"/>
      <c r="R2034" s="188"/>
      <c r="S2034" s="188"/>
    </row>
    <row r="2035" spans="1:19" s="4" customFormat="1" ht="21" customHeight="1">
      <c r="A2035" s="188"/>
      <c r="B2035" s="217"/>
      <c r="C2035" s="217"/>
      <c r="D2035" s="218"/>
      <c r="E2035" s="186"/>
      <c r="I2035" s="176"/>
      <c r="J2035" s="188"/>
      <c r="P2035" s="188"/>
      <c r="Q2035" s="188"/>
      <c r="R2035" s="188"/>
      <c r="S2035" s="188"/>
    </row>
    <row r="2036" spans="1:19" s="4" customFormat="1" ht="21" customHeight="1">
      <c r="A2036" s="188"/>
      <c r="B2036" s="217"/>
      <c r="C2036" s="217"/>
      <c r="D2036" s="218"/>
      <c r="E2036" s="186"/>
      <c r="I2036" s="176"/>
      <c r="J2036" s="188"/>
      <c r="P2036" s="188"/>
      <c r="Q2036" s="188"/>
      <c r="R2036" s="188"/>
      <c r="S2036" s="188"/>
    </row>
    <row r="2037" spans="1:19" s="4" customFormat="1" ht="21" customHeight="1">
      <c r="A2037" s="188"/>
      <c r="B2037" s="217"/>
      <c r="C2037" s="217"/>
      <c r="D2037" s="218"/>
      <c r="E2037" s="186"/>
      <c r="I2037" s="176"/>
      <c r="J2037" s="188"/>
      <c r="P2037" s="188"/>
      <c r="Q2037" s="188"/>
      <c r="R2037" s="188"/>
      <c r="S2037" s="188"/>
    </row>
    <row r="2038" spans="1:19" s="4" customFormat="1" ht="21" customHeight="1">
      <c r="A2038" s="188"/>
      <c r="B2038" s="217"/>
      <c r="C2038" s="217"/>
      <c r="D2038" s="218"/>
      <c r="E2038" s="186"/>
      <c r="I2038" s="176"/>
      <c r="J2038" s="188"/>
      <c r="P2038" s="188"/>
      <c r="Q2038" s="188"/>
      <c r="R2038" s="188"/>
      <c r="S2038" s="188"/>
    </row>
    <row r="2039" spans="1:19" s="4" customFormat="1" ht="21" customHeight="1">
      <c r="A2039" s="188"/>
      <c r="B2039" s="217"/>
      <c r="C2039" s="217"/>
      <c r="D2039" s="218"/>
      <c r="E2039" s="186"/>
      <c r="I2039" s="176"/>
      <c r="J2039" s="188"/>
      <c r="P2039" s="188"/>
      <c r="Q2039" s="188"/>
      <c r="R2039" s="188"/>
      <c r="S2039" s="188"/>
    </row>
    <row r="2040" spans="1:19" s="4" customFormat="1" ht="21" customHeight="1">
      <c r="A2040" s="188"/>
      <c r="B2040" s="217"/>
      <c r="C2040" s="217"/>
      <c r="D2040" s="218"/>
      <c r="E2040" s="186"/>
      <c r="I2040" s="176"/>
      <c r="J2040" s="188"/>
      <c r="P2040" s="188"/>
      <c r="Q2040" s="188"/>
      <c r="R2040" s="188"/>
      <c r="S2040" s="188"/>
    </row>
    <row r="2041" spans="1:19" s="4" customFormat="1" ht="21" customHeight="1">
      <c r="A2041" s="188"/>
      <c r="B2041" s="217"/>
      <c r="C2041" s="217"/>
      <c r="D2041" s="218"/>
      <c r="E2041" s="186"/>
      <c r="I2041" s="176"/>
      <c r="J2041" s="188"/>
      <c r="P2041" s="188"/>
      <c r="Q2041" s="188"/>
      <c r="R2041" s="188"/>
      <c r="S2041" s="188"/>
    </row>
    <row r="2042" spans="1:19" s="4" customFormat="1" ht="21" customHeight="1">
      <c r="A2042" s="188"/>
      <c r="B2042" s="217"/>
      <c r="C2042" s="217"/>
      <c r="D2042" s="218"/>
      <c r="E2042" s="186"/>
      <c r="I2042" s="176"/>
      <c r="J2042" s="188"/>
      <c r="P2042" s="188"/>
      <c r="Q2042" s="188"/>
      <c r="R2042" s="188"/>
      <c r="S2042" s="188"/>
    </row>
    <row r="2043" spans="1:19" s="4" customFormat="1" ht="21" customHeight="1">
      <c r="A2043" s="188"/>
      <c r="B2043" s="217"/>
      <c r="C2043" s="217"/>
      <c r="D2043" s="218"/>
      <c r="E2043" s="186"/>
      <c r="I2043" s="176"/>
      <c r="J2043" s="188"/>
      <c r="P2043" s="188"/>
      <c r="Q2043" s="188"/>
      <c r="R2043" s="188"/>
      <c r="S2043" s="188"/>
    </row>
    <row r="2044" spans="1:19" s="4" customFormat="1" ht="21" customHeight="1">
      <c r="A2044" s="188"/>
      <c r="B2044" s="217"/>
      <c r="C2044" s="217"/>
      <c r="D2044" s="218"/>
      <c r="E2044" s="186"/>
      <c r="I2044" s="176"/>
      <c r="J2044" s="188"/>
      <c r="P2044" s="188"/>
      <c r="Q2044" s="188"/>
      <c r="R2044" s="188"/>
      <c r="S2044" s="188"/>
    </row>
    <row r="2045" spans="1:19" s="4" customFormat="1" ht="21" customHeight="1">
      <c r="A2045" s="188"/>
      <c r="B2045" s="217"/>
      <c r="C2045" s="217"/>
      <c r="D2045" s="218"/>
      <c r="E2045" s="186"/>
      <c r="I2045" s="176"/>
      <c r="J2045" s="188"/>
      <c r="P2045" s="188"/>
      <c r="Q2045" s="188"/>
      <c r="R2045" s="188"/>
      <c r="S2045" s="188"/>
    </row>
    <row r="2046" spans="1:19" s="4" customFormat="1" ht="21" customHeight="1">
      <c r="A2046" s="188"/>
      <c r="B2046" s="217"/>
      <c r="C2046" s="217"/>
      <c r="D2046" s="218"/>
      <c r="E2046" s="186"/>
      <c r="I2046" s="176"/>
      <c r="J2046" s="188"/>
      <c r="P2046" s="188"/>
      <c r="Q2046" s="188"/>
      <c r="R2046" s="188"/>
      <c r="S2046" s="188"/>
    </row>
    <row r="2047" spans="1:19" s="4" customFormat="1" ht="21" customHeight="1">
      <c r="A2047" s="188"/>
      <c r="B2047" s="217"/>
      <c r="C2047" s="217"/>
      <c r="D2047" s="218"/>
      <c r="E2047" s="186"/>
      <c r="I2047" s="176"/>
      <c r="J2047" s="188"/>
      <c r="P2047" s="188"/>
      <c r="Q2047" s="188"/>
      <c r="R2047" s="188"/>
      <c r="S2047" s="188"/>
    </row>
    <row r="2048" spans="1:19" s="4" customFormat="1" ht="21" customHeight="1">
      <c r="A2048" s="188"/>
      <c r="B2048" s="217"/>
      <c r="C2048" s="217"/>
      <c r="D2048" s="218"/>
      <c r="E2048" s="186"/>
      <c r="I2048" s="176"/>
      <c r="J2048" s="188"/>
      <c r="P2048" s="188"/>
      <c r="Q2048" s="188"/>
      <c r="R2048" s="188"/>
      <c r="S2048" s="188"/>
    </row>
    <row r="2049" spans="1:19" s="4" customFormat="1" ht="21" customHeight="1">
      <c r="A2049" s="188"/>
      <c r="B2049" s="217"/>
      <c r="C2049" s="217"/>
      <c r="D2049" s="218"/>
      <c r="E2049" s="186"/>
      <c r="I2049" s="176"/>
      <c r="J2049" s="188"/>
      <c r="P2049" s="188"/>
      <c r="Q2049" s="188"/>
      <c r="R2049" s="188"/>
      <c r="S2049" s="188"/>
    </row>
    <row r="2050" spans="1:19" s="4" customFormat="1" ht="21" customHeight="1">
      <c r="A2050" s="188"/>
      <c r="B2050" s="217"/>
      <c r="C2050" s="217"/>
      <c r="D2050" s="218"/>
      <c r="E2050" s="186"/>
      <c r="I2050" s="176"/>
      <c r="J2050" s="188"/>
      <c r="P2050" s="188"/>
      <c r="Q2050" s="188"/>
      <c r="R2050" s="188"/>
      <c r="S2050" s="188"/>
    </row>
    <row r="2051" spans="1:19" s="4" customFormat="1" ht="21" customHeight="1">
      <c r="A2051" s="188"/>
      <c r="B2051" s="217"/>
      <c r="C2051" s="217"/>
      <c r="D2051" s="218"/>
      <c r="E2051" s="186"/>
      <c r="I2051" s="176"/>
      <c r="J2051" s="188"/>
      <c r="P2051" s="188"/>
      <c r="Q2051" s="188"/>
      <c r="R2051" s="188"/>
      <c r="S2051" s="188"/>
    </row>
    <row r="2052" spans="1:19" s="4" customFormat="1" ht="21" customHeight="1">
      <c r="A2052" s="188"/>
      <c r="B2052" s="217"/>
      <c r="C2052" s="217"/>
      <c r="D2052" s="218"/>
      <c r="E2052" s="186"/>
      <c r="I2052" s="176"/>
      <c r="J2052" s="188"/>
      <c r="P2052" s="188"/>
      <c r="Q2052" s="188"/>
      <c r="R2052" s="188"/>
      <c r="S2052" s="188"/>
    </row>
    <row r="2053" spans="1:19" s="4" customFormat="1" ht="21" customHeight="1">
      <c r="A2053" s="188"/>
      <c r="B2053" s="217"/>
      <c r="C2053" s="217"/>
      <c r="D2053" s="218"/>
      <c r="E2053" s="186"/>
      <c r="I2053" s="176"/>
      <c r="J2053" s="188"/>
      <c r="P2053" s="188"/>
      <c r="Q2053" s="188"/>
      <c r="R2053" s="188"/>
      <c r="S2053" s="188"/>
    </row>
    <row r="2054" spans="1:19" s="4" customFormat="1" ht="21" customHeight="1">
      <c r="A2054" s="188"/>
      <c r="B2054" s="217"/>
      <c r="C2054" s="217"/>
      <c r="D2054" s="218"/>
      <c r="E2054" s="186"/>
      <c r="I2054" s="176"/>
      <c r="J2054" s="188"/>
      <c r="P2054" s="188"/>
      <c r="Q2054" s="188"/>
      <c r="R2054" s="188"/>
      <c r="S2054" s="188"/>
    </row>
    <row r="2055" spans="1:19" s="4" customFormat="1" ht="21" customHeight="1">
      <c r="A2055" s="188"/>
      <c r="B2055" s="217"/>
      <c r="C2055" s="217"/>
      <c r="D2055" s="218"/>
      <c r="E2055" s="186"/>
      <c r="I2055" s="176"/>
      <c r="J2055" s="188"/>
      <c r="P2055" s="188"/>
      <c r="Q2055" s="188"/>
      <c r="R2055" s="188"/>
      <c r="S2055" s="188"/>
    </row>
    <row r="2056" spans="1:19" s="4" customFormat="1" ht="21" customHeight="1">
      <c r="A2056" s="188"/>
      <c r="B2056" s="217"/>
      <c r="C2056" s="217"/>
      <c r="D2056" s="218"/>
      <c r="E2056" s="186"/>
      <c r="I2056" s="176"/>
      <c r="J2056" s="188"/>
      <c r="P2056" s="188"/>
      <c r="Q2056" s="188"/>
      <c r="R2056" s="188"/>
      <c r="S2056" s="188"/>
    </row>
    <row r="2057" spans="1:19" s="4" customFormat="1" ht="21" customHeight="1">
      <c r="A2057" s="188"/>
      <c r="B2057" s="217"/>
      <c r="C2057" s="217"/>
      <c r="D2057" s="218"/>
      <c r="E2057" s="186"/>
      <c r="I2057" s="176"/>
      <c r="J2057" s="188"/>
      <c r="P2057" s="188"/>
      <c r="Q2057" s="188"/>
      <c r="R2057" s="188"/>
      <c r="S2057" s="188"/>
    </row>
    <row r="2058" spans="1:19" s="4" customFormat="1" ht="21" customHeight="1">
      <c r="A2058" s="188"/>
      <c r="B2058" s="217"/>
      <c r="C2058" s="217"/>
      <c r="D2058" s="218"/>
      <c r="E2058" s="186"/>
      <c r="I2058" s="176"/>
      <c r="J2058" s="188"/>
      <c r="P2058" s="188"/>
      <c r="Q2058" s="188"/>
      <c r="R2058" s="188"/>
      <c r="S2058" s="188"/>
    </row>
    <row r="2059" spans="1:19" s="4" customFormat="1" ht="21" customHeight="1">
      <c r="A2059" s="188"/>
      <c r="B2059" s="217"/>
      <c r="C2059" s="217"/>
      <c r="D2059" s="218"/>
      <c r="E2059" s="186"/>
      <c r="I2059" s="176"/>
      <c r="J2059" s="188"/>
      <c r="P2059" s="188"/>
      <c r="Q2059" s="188"/>
      <c r="R2059" s="188"/>
      <c r="S2059" s="188"/>
    </row>
    <row r="2060" spans="1:19" s="4" customFormat="1" ht="21" customHeight="1">
      <c r="A2060" s="188"/>
      <c r="B2060" s="217"/>
      <c r="C2060" s="217"/>
      <c r="D2060" s="218"/>
      <c r="E2060" s="186"/>
      <c r="I2060" s="176"/>
      <c r="J2060" s="188"/>
      <c r="P2060" s="188"/>
      <c r="Q2060" s="188"/>
      <c r="R2060" s="188"/>
      <c r="S2060" s="188"/>
    </row>
    <row r="2061" spans="1:19" s="4" customFormat="1" ht="21" customHeight="1">
      <c r="A2061" s="188"/>
      <c r="B2061" s="217"/>
      <c r="C2061" s="217"/>
      <c r="D2061" s="218"/>
      <c r="E2061" s="186"/>
      <c r="I2061" s="176"/>
      <c r="J2061" s="188"/>
      <c r="P2061" s="188"/>
      <c r="Q2061" s="188"/>
      <c r="R2061" s="188"/>
      <c r="S2061" s="188"/>
    </row>
    <row r="2062" spans="1:19" s="4" customFormat="1" ht="21" customHeight="1">
      <c r="A2062" s="188"/>
      <c r="B2062" s="217"/>
      <c r="C2062" s="217"/>
      <c r="D2062" s="218"/>
      <c r="E2062" s="186"/>
      <c r="I2062" s="176"/>
      <c r="J2062" s="188"/>
      <c r="P2062" s="188"/>
      <c r="Q2062" s="188"/>
      <c r="R2062" s="188"/>
      <c r="S2062" s="188"/>
    </row>
    <row r="2063" spans="1:19" s="4" customFormat="1" ht="21" customHeight="1">
      <c r="A2063" s="188"/>
      <c r="B2063" s="217"/>
      <c r="C2063" s="217"/>
      <c r="D2063" s="218"/>
      <c r="E2063" s="186"/>
      <c r="I2063" s="176"/>
      <c r="J2063" s="188"/>
      <c r="P2063" s="188"/>
      <c r="Q2063" s="188"/>
      <c r="R2063" s="188"/>
      <c r="S2063" s="188"/>
    </row>
    <row r="2064" spans="1:19" s="4" customFormat="1" ht="21" customHeight="1">
      <c r="A2064" s="188"/>
      <c r="B2064" s="217"/>
      <c r="C2064" s="217"/>
      <c r="D2064" s="218"/>
      <c r="E2064" s="186"/>
      <c r="I2064" s="176"/>
      <c r="J2064" s="188"/>
      <c r="P2064" s="188"/>
      <c r="Q2064" s="188"/>
      <c r="R2064" s="188"/>
      <c r="S2064" s="188"/>
    </row>
    <row r="2065" spans="1:19" s="4" customFormat="1" ht="21" customHeight="1">
      <c r="A2065" s="188"/>
      <c r="B2065" s="217"/>
      <c r="C2065" s="217"/>
      <c r="D2065" s="218"/>
      <c r="E2065" s="186"/>
      <c r="I2065" s="176"/>
      <c r="J2065" s="188"/>
      <c r="P2065" s="188"/>
      <c r="Q2065" s="188"/>
      <c r="R2065" s="188"/>
      <c r="S2065" s="188"/>
    </row>
    <row r="2066" spans="1:19" s="4" customFormat="1" ht="21" customHeight="1">
      <c r="A2066" s="188"/>
      <c r="B2066" s="217"/>
      <c r="C2066" s="217"/>
      <c r="D2066" s="218"/>
      <c r="E2066" s="186"/>
      <c r="I2066" s="176"/>
      <c r="J2066" s="188"/>
      <c r="P2066" s="188"/>
      <c r="Q2066" s="188"/>
      <c r="R2066" s="188"/>
      <c r="S2066" s="188"/>
    </row>
    <row r="2067" spans="1:19" s="4" customFormat="1" ht="21" customHeight="1">
      <c r="A2067" s="188"/>
      <c r="B2067" s="217"/>
      <c r="C2067" s="217"/>
      <c r="D2067" s="218"/>
      <c r="E2067" s="186"/>
      <c r="I2067" s="176"/>
      <c r="J2067" s="188"/>
      <c r="P2067" s="188"/>
      <c r="Q2067" s="188"/>
      <c r="R2067" s="188"/>
      <c r="S2067" s="188"/>
    </row>
    <row r="2068" spans="1:19" s="4" customFormat="1" ht="21" customHeight="1">
      <c r="A2068" s="188"/>
      <c r="B2068" s="217"/>
      <c r="C2068" s="217"/>
      <c r="D2068" s="218"/>
      <c r="E2068" s="186"/>
      <c r="I2068" s="176"/>
      <c r="J2068" s="188"/>
      <c r="P2068" s="188"/>
      <c r="Q2068" s="188"/>
      <c r="R2068" s="188"/>
      <c r="S2068" s="188"/>
    </row>
    <row r="2069" spans="1:19" s="4" customFormat="1" ht="21" customHeight="1">
      <c r="A2069" s="188"/>
      <c r="B2069" s="217"/>
      <c r="C2069" s="217"/>
      <c r="D2069" s="218"/>
      <c r="E2069" s="186"/>
      <c r="I2069" s="176"/>
      <c r="J2069" s="188"/>
      <c r="P2069" s="188"/>
      <c r="Q2069" s="188"/>
      <c r="R2069" s="188"/>
      <c r="S2069" s="188"/>
    </row>
    <row r="2070" spans="1:19" s="4" customFormat="1" ht="21" customHeight="1">
      <c r="A2070" s="188"/>
      <c r="B2070" s="217"/>
      <c r="C2070" s="217"/>
      <c r="D2070" s="218"/>
      <c r="E2070" s="186"/>
      <c r="I2070" s="176"/>
      <c r="J2070" s="188"/>
      <c r="P2070" s="188"/>
      <c r="Q2070" s="188"/>
      <c r="R2070" s="188"/>
      <c r="S2070" s="188"/>
    </row>
    <row r="2071" spans="1:19" s="4" customFormat="1" ht="21" customHeight="1">
      <c r="A2071" s="188"/>
      <c r="B2071" s="217"/>
      <c r="C2071" s="217"/>
      <c r="D2071" s="218"/>
      <c r="E2071" s="186"/>
      <c r="I2071" s="176"/>
      <c r="J2071" s="188"/>
      <c r="P2071" s="188"/>
      <c r="Q2071" s="188"/>
      <c r="R2071" s="188"/>
      <c r="S2071" s="188"/>
    </row>
    <row r="2072" spans="1:19" s="4" customFormat="1" ht="21" customHeight="1">
      <c r="A2072" s="188"/>
      <c r="B2072" s="217"/>
      <c r="C2072" s="217"/>
      <c r="D2072" s="218"/>
      <c r="E2072" s="186"/>
      <c r="I2072" s="176"/>
      <c r="J2072" s="188"/>
      <c r="P2072" s="188"/>
      <c r="Q2072" s="188"/>
      <c r="R2072" s="188"/>
      <c r="S2072" s="188"/>
    </row>
    <row r="2073" spans="1:19" s="4" customFormat="1" ht="21" customHeight="1">
      <c r="A2073" s="188"/>
      <c r="B2073" s="217"/>
      <c r="C2073" s="217"/>
      <c r="D2073" s="218"/>
      <c r="E2073" s="186"/>
      <c r="I2073" s="176"/>
      <c r="J2073" s="188"/>
      <c r="P2073" s="188"/>
      <c r="Q2073" s="188"/>
      <c r="R2073" s="188"/>
      <c r="S2073" s="188"/>
    </row>
    <row r="2074" spans="1:19" s="4" customFormat="1" ht="21" customHeight="1">
      <c r="A2074" s="188"/>
      <c r="B2074" s="217"/>
      <c r="C2074" s="217"/>
      <c r="D2074" s="218"/>
      <c r="E2074" s="186"/>
      <c r="I2074" s="176"/>
      <c r="J2074" s="188"/>
      <c r="P2074" s="188"/>
      <c r="Q2074" s="188"/>
      <c r="R2074" s="188"/>
      <c r="S2074" s="188"/>
    </row>
    <row r="2075" spans="1:19" s="4" customFormat="1" ht="21" customHeight="1">
      <c r="A2075" s="188"/>
      <c r="B2075" s="217"/>
      <c r="C2075" s="217"/>
      <c r="D2075" s="218"/>
      <c r="E2075" s="186"/>
      <c r="I2075" s="176"/>
      <c r="J2075" s="188"/>
      <c r="P2075" s="188"/>
      <c r="Q2075" s="188"/>
      <c r="R2075" s="188"/>
      <c r="S2075" s="188"/>
    </row>
    <row r="2076" spans="1:19" s="4" customFormat="1" ht="21" customHeight="1">
      <c r="A2076" s="188"/>
      <c r="B2076" s="217"/>
      <c r="C2076" s="217"/>
      <c r="D2076" s="218"/>
      <c r="E2076" s="186"/>
      <c r="I2076" s="176"/>
      <c r="J2076" s="188"/>
      <c r="P2076" s="188"/>
      <c r="Q2076" s="188"/>
      <c r="R2076" s="188"/>
      <c r="S2076" s="188"/>
    </row>
    <row r="2077" spans="1:19" s="4" customFormat="1" ht="21" customHeight="1">
      <c r="A2077" s="188"/>
      <c r="B2077" s="217"/>
      <c r="C2077" s="217"/>
      <c r="D2077" s="218"/>
      <c r="E2077" s="186"/>
      <c r="I2077" s="176"/>
      <c r="J2077" s="188"/>
      <c r="P2077" s="188"/>
      <c r="Q2077" s="188"/>
      <c r="R2077" s="188"/>
      <c r="S2077" s="188"/>
    </row>
    <row r="2078" spans="1:19" s="4" customFormat="1" ht="21" customHeight="1">
      <c r="A2078" s="188"/>
      <c r="B2078" s="217"/>
      <c r="C2078" s="217"/>
      <c r="D2078" s="218"/>
      <c r="E2078" s="186"/>
      <c r="I2078" s="176"/>
      <c r="J2078" s="188"/>
      <c r="P2078" s="188"/>
      <c r="Q2078" s="188"/>
      <c r="R2078" s="188"/>
      <c r="S2078" s="188"/>
    </row>
    <row r="2079" spans="1:19" s="4" customFormat="1" ht="21" customHeight="1">
      <c r="A2079" s="188"/>
      <c r="B2079" s="217"/>
      <c r="C2079" s="217"/>
      <c r="D2079" s="218"/>
      <c r="E2079" s="186"/>
      <c r="I2079" s="176"/>
      <c r="J2079" s="188"/>
      <c r="P2079" s="188"/>
      <c r="Q2079" s="188"/>
      <c r="R2079" s="188"/>
      <c r="S2079" s="188"/>
    </row>
    <row r="2080" spans="1:19" s="4" customFormat="1" ht="21" customHeight="1">
      <c r="A2080" s="188"/>
      <c r="B2080" s="217"/>
      <c r="C2080" s="217"/>
      <c r="D2080" s="218"/>
      <c r="E2080" s="186"/>
      <c r="I2080" s="176"/>
      <c r="J2080" s="188"/>
      <c r="P2080" s="188"/>
      <c r="Q2080" s="188"/>
      <c r="R2080" s="188"/>
      <c r="S2080" s="188"/>
    </row>
    <row r="2081" spans="1:19" s="4" customFormat="1" ht="21" customHeight="1">
      <c r="A2081" s="188"/>
      <c r="B2081" s="217"/>
      <c r="C2081" s="217"/>
      <c r="D2081" s="218"/>
      <c r="E2081" s="186"/>
      <c r="I2081" s="176"/>
      <c r="J2081" s="188"/>
      <c r="P2081" s="188"/>
      <c r="Q2081" s="188"/>
      <c r="R2081" s="188"/>
      <c r="S2081" s="188"/>
    </row>
    <row r="2082" spans="1:19" s="4" customFormat="1" ht="21" customHeight="1">
      <c r="A2082" s="188"/>
      <c r="B2082" s="217"/>
      <c r="C2082" s="217"/>
      <c r="D2082" s="218"/>
      <c r="E2082" s="186"/>
      <c r="I2082" s="176"/>
      <c r="J2082" s="188"/>
      <c r="P2082" s="188"/>
      <c r="Q2082" s="188"/>
      <c r="R2082" s="188"/>
      <c r="S2082" s="188"/>
    </row>
    <row r="2083" spans="1:19" s="4" customFormat="1" ht="21" customHeight="1">
      <c r="A2083" s="188"/>
      <c r="B2083" s="217"/>
      <c r="C2083" s="217"/>
      <c r="D2083" s="218"/>
      <c r="E2083" s="186"/>
      <c r="I2083" s="176"/>
      <c r="J2083" s="188"/>
      <c r="P2083" s="188"/>
      <c r="Q2083" s="188"/>
      <c r="R2083" s="188"/>
      <c r="S2083" s="188"/>
    </row>
    <row r="2084" spans="1:19" s="4" customFormat="1" ht="21" customHeight="1">
      <c r="A2084" s="188"/>
      <c r="B2084" s="217"/>
      <c r="C2084" s="217"/>
      <c r="D2084" s="218"/>
      <c r="E2084" s="186"/>
      <c r="I2084" s="176"/>
      <c r="J2084" s="188"/>
      <c r="P2084" s="188"/>
      <c r="Q2084" s="188"/>
      <c r="R2084" s="188"/>
      <c r="S2084" s="188"/>
    </row>
    <row r="2085" spans="1:19" s="4" customFormat="1" ht="21" customHeight="1">
      <c r="A2085" s="188"/>
      <c r="B2085" s="217"/>
      <c r="C2085" s="217"/>
      <c r="D2085" s="218"/>
      <c r="E2085" s="186"/>
      <c r="I2085" s="176"/>
      <c r="J2085" s="188"/>
      <c r="P2085" s="188"/>
      <c r="Q2085" s="188"/>
      <c r="R2085" s="188"/>
      <c r="S2085" s="188"/>
    </row>
    <row r="2086" spans="1:19" s="4" customFormat="1" ht="21" customHeight="1">
      <c r="A2086" s="188"/>
      <c r="B2086" s="217"/>
      <c r="C2086" s="217"/>
      <c r="D2086" s="218"/>
      <c r="E2086" s="186"/>
      <c r="I2086" s="176"/>
      <c r="J2086" s="188"/>
      <c r="P2086" s="188"/>
      <c r="Q2086" s="188"/>
      <c r="R2086" s="188"/>
      <c r="S2086" s="188"/>
    </row>
    <row r="2087" spans="1:19" s="4" customFormat="1" ht="21" customHeight="1">
      <c r="A2087" s="188"/>
      <c r="B2087" s="217"/>
      <c r="C2087" s="217"/>
      <c r="D2087" s="218"/>
      <c r="E2087" s="186"/>
      <c r="I2087" s="176"/>
      <c r="J2087" s="188"/>
      <c r="P2087" s="188"/>
      <c r="Q2087" s="188"/>
      <c r="R2087" s="188"/>
      <c r="S2087" s="188"/>
    </row>
    <row r="2088" spans="1:19" s="4" customFormat="1" ht="21" customHeight="1">
      <c r="A2088" s="188"/>
      <c r="B2088" s="217"/>
      <c r="C2088" s="217"/>
      <c r="D2088" s="218"/>
      <c r="E2088" s="186"/>
      <c r="I2088" s="176"/>
      <c r="J2088" s="188"/>
      <c r="P2088" s="188"/>
      <c r="Q2088" s="188"/>
      <c r="R2088" s="188"/>
      <c r="S2088" s="188"/>
    </row>
    <row r="2089" spans="1:19" s="4" customFormat="1" ht="21" customHeight="1">
      <c r="A2089" s="188"/>
      <c r="B2089" s="217"/>
      <c r="C2089" s="217"/>
      <c r="D2089" s="218"/>
      <c r="E2089" s="186"/>
      <c r="I2089" s="176"/>
      <c r="J2089" s="188"/>
      <c r="P2089" s="188"/>
      <c r="Q2089" s="188"/>
      <c r="R2089" s="188"/>
      <c r="S2089" s="188"/>
    </row>
    <row r="2090" spans="1:19" s="4" customFormat="1" ht="21" customHeight="1">
      <c r="A2090" s="188"/>
      <c r="B2090" s="217"/>
      <c r="C2090" s="217"/>
      <c r="D2090" s="218"/>
      <c r="E2090" s="186"/>
      <c r="I2090" s="176"/>
      <c r="J2090" s="188"/>
      <c r="P2090" s="188"/>
      <c r="Q2090" s="188"/>
      <c r="R2090" s="188"/>
      <c r="S2090" s="188"/>
    </row>
    <row r="2091" spans="1:19" s="4" customFormat="1" ht="21" customHeight="1">
      <c r="A2091" s="188"/>
      <c r="B2091" s="217"/>
      <c r="C2091" s="217"/>
      <c r="D2091" s="218"/>
      <c r="E2091" s="186"/>
      <c r="I2091" s="176"/>
      <c r="J2091" s="188"/>
      <c r="P2091" s="188"/>
      <c r="Q2091" s="188"/>
      <c r="R2091" s="188"/>
      <c r="S2091" s="188"/>
    </row>
    <row r="2092" spans="1:19" s="4" customFormat="1" ht="21" customHeight="1">
      <c r="A2092" s="188"/>
      <c r="B2092" s="217"/>
      <c r="C2092" s="217"/>
      <c r="D2092" s="218"/>
      <c r="E2092" s="186"/>
      <c r="I2092" s="176"/>
      <c r="J2092" s="188"/>
      <c r="P2092" s="188"/>
      <c r="Q2092" s="188"/>
      <c r="R2092" s="188"/>
      <c r="S2092" s="188"/>
    </row>
    <row r="2093" spans="1:19" s="4" customFormat="1" ht="21" customHeight="1">
      <c r="A2093" s="188"/>
      <c r="B2093" s="217"/>
      <c r="C2093" s="217"/>
      <c r="D2093" s="218"/>
      <c r="E2093" s="186"/>
      <c r="I2093" s="176"/>
      <c r="J2093" s="188"/>
      <c r="P2093" s="188"/>
      <c r="Q2093" s="188"/>
      <c r="R2093" s="188"/>
      <c r="S2093" s="188"/>
    </row>
    <row r="2094" spans="1:19" s="4" customFormat="1" ht="21" customHeight="1">
      <c r="A2094" s="188"/>
      <c r="B2094" s="217"/>
      <c r="C2094" s="217"/>
      <c r="D2094" s="218"/>
      <c r="E2094" s="186"/>
      <c r="I2094" s="176"/>
      <c r="J2094" s="188"/>
      <c r="P2094" s="188"/>
      <c r="Q2094" s="188"/>
      <c r="R2094" s="188"/>
      <c r="S2094" s="188"/>
    </row>
    <row r="2095" spans="1:19" s="4" customFormat="1" ht="21" customHeight="1">
      <c r="A2095" s="188"/>
      <c r="B2095" s="217"/>
      <c r="C2095" s="217"/>
      <c r="D2095" s="218"/>
      <c r="E2095" s="186"/>
      <c r="I2095" s="176"/>
      <c r="J2095" s="188"/>
      <c r="P2095" s="188"/>
      <c r="Q2095" s="188"/>
      <c r="R2095" s="188"/>
      <c r="S2095" s="188"/>
    </row>
    <row r="2096" spans="1:19" s="4" customFormat="1" ht="21" customHeight="1">
      <c r="A2096" s="188"/>
      <c r="B2096" s="217"/>
      <c r="C2096" s="217"/>
      <c r="D2096" s="218"/>
      <c r="E2096" s="186"/>
      <c r="I2096" s="176"/>
      <c r="J2096" s="188"/>
      <c r="P2096" s="188"/>
      <c r="Q2096" s="188"/>
      <c r="R2096" s="188"/>
      <c r="S2096" s="188"/>
    </row>
    <row r="2097" spans="1:19" s="4" customFormat="1" ht="21" customHeight="1">
      <c r="A2097" s="188"/>
      <c r="B2097" s="217"/>
      <c r="C2097" s="217"/>
      <c r="D2097" s="218"/>
      <c r="E2097" s="186"/>
      <c r="I2097" s="176"/>
      <c r="J2097" s="188"/>
      <c r="P2097" s="188"/>
      <c r="Q2097" s="188"/>
      <c r="R2097" s="188"/>
      <c r="S2097" s="188"/>
    </row>
    <row r="2098" spans="1:19" s="4" customFormat="1" ht="21" customHeight="1">
      <c r="A2098" s="188"/>
      <c r="B2098" s="217"/>
      <c r="C2098" s="217"/>
      <c r="D2098" s="218"/>
      <c r="E2098" s="186"/>
      <c r="I2098" s="176"/>
      <c r="J2098" s="188"/>
      <c r="P2098" s="188"/>
      <c r="Q2098" s="188"/>
      <c r="R2098" s="188"/>
      <c r="S2098" s="188"/>
    </row>
    <row r="2099" spans="1:19" s="4" customFormat="1" ht="21" customHeight="1">
      <c r="A2099" s="188"/>
      <c r="B2099" s="217"/>
      <c r="C2099" s="217"/>
      <c r="D2099" s="218"/>
      <c r="E2099" s="186"/>
      <c r="I2099" s="176"/>
      <c r="J2099" s="188"/>
      <c r="P2099" s="188"/>
      <c r="Q2099" s="188"/>
      <c r="R2099" s="188"/>
      <c r="S2099" s="188"/>
    </row>
    <row r="2100" spans="1:19" s="4" customFormat="1" ht="21" customHeight="1">
      <c r="A2100" s="188"/>
      <c r="B2100" s="217"/>
      <c r="C2100" s="217"/>
      <c r="D2100" s="218"/>
      <c r="E2100" s="186"/>
      <c r="I2100" s="176"/>
      <c r="J2100" s="188"/>
      <c r="P2100" s="188"/>
      <c r="Q2100" s="188"/>
      <c r="R2100" s="188"/>
      <c r="S2100" s="188"/>
    </row>
    <row r="2101" spans="1:19" s="4" customFormat="1" ht="21" customHeight="1">
      <c r="A2101" s="188"/>
      <c r="B2101" s="217"/>
      <c r="C2101" s="217"/>
      <c r="D2101" s="218"/>
      <c r="E2101" s="186"/>
      <c r="I2101" s="176"/>
      <c r="J2101" s="188"/>
      <c r="P2101" s="188"/>
      <c r="Q2101" s="188"/>
      <c r="R2101" s="188"/>
      <c r="S2101" s="188"/>
    </row>
    <row r="2102" spans="1:19" s="4" customFormat="1" ht="21" customHeight="1">
      <c r="A2102" s="188"/>
      <c r="B2102" s="217"/>
      <c r="C2102" s="217"/>
      <c r="D2102" s="218"/>
      <c r="E2102" s="186"/>
      <c r="I2102" s="176"/>
      <c r="J2102" s="188"/>
      <c r="P2102" s="188"/>
      <c r="Q2102" s="188"/>
      <c r="R2102" s="188"/>
      <c r="S2102" s="188"/>
    </row>
    <row r="2103" spans="1:19" s="4" customFormat="1" ht="21" customHeight="1">
      <c r="A2103" s="188"/>
      <c r="B2103" s="217"/>
      <c r="C2103" s="217"/>
      <c r="D2103" s="218"/>
      <c r="E2103" s="186"/>
      <c r="I2103" s="176"/>
      <c r="J2103" s="188"/>
      <c r="P2103" s="188"/>
      <c r="Q2103" s="188"/>
      <c r="R2103" s="188"/>
      <c r="S2103" s="188"/>
    </row>
    <row r="2104" spans="1:19" s="4" customFormat="1" ht="21" customHeight="1">
      <c r="A2104" s="188"/>
      <c r="B2104" s="217"/>
      <c r="C2104" s="217"/>
      <c r="D2104" s="218"/>
      <c r="E2104" s="186"/>
      <c r="I2104" s="176"/>
      <c r="J2104" s="188"/>
      <c r="P2104" s="188"/>
      <c r="Q2104" s="188"/>
      <c r="R2104" s="188"/>
      <c r="S2104" s="188"/>
    </row>
    <row r="2105" spans="1:19" s="4" customFormat="1" ht="21" customHeight="1">
      <c r="A2105" s="188"/>
      <c r="B2105" s="217"/>
      <c r="C2105" s="217"/>
      <c r="D2105" s="218"/>
      <c r="E2105" s="186"/>
      <c r="I2105" s="176"/>
      <c r="J2105" s="188"/>
      <c r="P2105" s="188"/>
      <c r="Q2105" s="188"/>
      <c r="R2105" s="188"/>
      <c r="S2105" s="188"/>
    </row>
    <row r="2106" spans="1:19" s="4" customFormat="1" ht="21" customHeight="1">
      <c r="A2106" s="188"/>
      <c r="B2106" s="217"/>
      <c r="C2106" s="217"/>
      <c r="D2106" s="218"/>
      <c r="E2106" s="186"/>
      <c r="I2106" s="176"/>
      <c r="J2106" s="188"/>
      <c r="P2106" s="188"/>
      <c r="Q2106" s="188"/>
      <c r="R2106" s="188"/>
      <c r="S2106" s="188"/>
    </row>
    <row r="2107" spans="1:19" s="4" customFormat="1" ht="21" customHeight="1">
      <c r="A2107" s="188"/>
      <c r="B2107" s="217"/>
      <c r="C2107" s="217"/>
      <c r="D2107" s="218"/>
      <c r="E2107" s="186"/>
      <c r="I2107" s="176"/>
      <c r="J2107" s="188"/>
      <c r="P2107" s="188"/>
      <c r="Q2107" s="188"/>
      <c r="R2107" s="188"/>
      <c r="S2107" s="188"/>
    </row>
    <row r="2108" spans="1:19" s="4" customFormat="1" ht="21" customHeight="1">
      <c r="A2108" s="188"/>
      <c r="B2108" s="217"/>
      <c r="C2108" s="217"/>
      <c r="D2108" s="218"/>
      <c r="E2108" s="186"/>
      <c r="I2108" s="176"/>
      <c r="J2108" s="188"/>
      <c r="P2108" s="188"/>
      <c r="Q2108" s="188"/>
      <c r="R2108" s="188"/>
      <c r="S2108" s="188"/>
    </row>
    <row r="2109" spans="1:19" s="4" customFormat="1" ht="21" customHeight="1">
      <c r="A2109" s="188"/>
      <c r="B2109" s="217"/>
      <c r="C2109" s="217"/>
      <c r="D2109" s="218"/>
      <c r="E2109" s="186"/>
      <c r="I2109" s="176"/>
      <c r="J2109" s="188"/>
      <c r="P2109" s="188"/>
      <c r="Q2109" s="188"/>
      <c r="R2109" s="188"/>
      <c r="S2109" s="188"/>
    </row>
    <row r="2110" spans="1:19" s="4" customFormat="1" ht="21" customHeight="1">
      <c r="A2110" s="188"/>
      <c r="B2110" s="217"/>
      <c r="C2110" s="217"/>
      <c r="D2110" s="218"/>
      <c r="E2110" s="186"/>
      <c r="I2110" s="176"/>
      <c r="J2110" s="188"/>
      <c r="P2110" s="188"/>
      <c r="Q2110" s="188"/>
      <c r="R2110" s="188"/>
      <c r="S2110" s="188"/>
    </row>
    <row r="2111" spans="1:19" s="4" customFormat="1" ht="21" customHeight="1">
      <c r="A2111" s="188"/>
      <c r="B2111" s="217"/>
      <c r="C2111" s="217"/>
      <c r="D2111" s="218"/>
      <c r="E2111" s="186"/>
      <c r="I2111" s="176"/>
      <c r="J2111" s="188"/>
      <c r="P2111" s="188"/>
      <c r="Q2111" s="188"/>
      <c r="R2111" s="188"/>
      <c r="S2111" s="188"/>
    </row>
    <row r="2112" spans="1:19" s="4" customFormat="1" ht="21" customHeight="1">
      <c r="A2112" s="188"/>
      <c r="B2112" s="217"/>
      <c r="C2112" s="217"/>
      <c r="D2112" s="218"/>
      <c r="E2112" s="186"/>
      <c r="I2112" s="176"/>
      <c r="J2112" s="188"/>
      <c r="P2112" s="188"/>
      <c r="Q2112" s="188"/>
      <c r="R2112" s="188"/>
      <c r="S2112" s="188"/>
    </row>
    <row r="2113" spans="1:19" s="4" customFormat="1" ht="21" customHeight="1">
      <c r="A2113" s="188"/>
      <c r="B2113" s="217"/>
      <c r="C2113" s="217"/>
      <c r="D2113" s="218"/>
      <c r="E2113" s="186"/>
      <c r="I2113" s="176"/>
      <c r="J2113" s="188"/>
      <c r="P2113" s="188"/>
      <c r="Q2113" s="188"/>
      <c r="R2113" s="188"/>
      <c r="S2113" s="188"/>
    </row>
    <row r="2114" spans="1:19" s="4" customFormat="1" ht="21" customHeight="1">
      <c r="A2114" s="188"/>
      <c r="B2114" s="217"/>
      <c r="C2114" s="217"/>
      <c r="D2114" s="218"/>
      <c r="E2114" s="186"/>
      <c r="I2114" s="176"/>
      <c r="J2114" s="188"/>
      <c r="P2114" s="188"/>
      <c r="Q2114" s="188"/>
      <c r="R2114" s="188"/>
      <c r="S2114" s="188"/>
    </row>
    <row r="2115" spans="1:19" s="4" customFormat="1" ht="21" customHeight="1">
      <c r="A2115" s="188"/>
      <c r="B2115" s="217"/>
      <c r="C2115" s="217"/>
      <c r="D2115" s="218"/>
      <c r="E2115" s="186"/>
      <c r="I2115" s="176"/>
      <c r="J2115" s="188"/>
      <c r="P2115" s="188"/>
      <c r="Q2115" s="188"/>
      <c r="R2115" s="188"/>
      <c r="S2115" s="188"/>
    </row>
    <row r="2116" spans="1:19" s="4" customFormat="1" ht="21" customHeight="1">
      <c r="A2116" s="188"/>
      <c r="B2116" s="217"/>
      <c r="C2116" s="217"/>
      <c r="D2116" s="218"/>
      <c r="E2116" s="186"/>
      <c r="I2116" s="176"/>
      <c r="J2116" s="188"/>
      <c r="P2116" s="188"/>
      <c r="Q2116" s="188"/>
      <c r="R2116" s="188"/>
      <c r="S2116" s="188"/>
    </row>
    <row r="2117" spans="1:19" s="4" customFormat="1" ht="21" customHeight="1">
      <c r="A2117" s="188"/>
      <c r="B2117" s="217"/>
      <c r="C2117" s="217"/>
      <c r="D2117" s="218"/>
      <c r="E2117" s="186"/>
      <c r="I2117" s="176"/>
      <c r="J2117" s="188"/>
      <c r="P2117" s="188"/>
      <c r="Q2117" s="188"/>
      <c r="R2117" s="188"/>
      <c r="S2117" s="188"/>
    </row>
    <row r="2118" spans="1:19" s="4" customFormat="1" ht="21" customHeight="1">
      <c r="A2118" s="188"/>
      <c r="B2118" s="217"/>
      <c r="C2118" s="217"/>
      <c r="D2118" s="218"/>
      <c r="E2118" s="186"/>
      <c r="I2118" s="176"/>
      <c r="J2118" s="188"/>
      <c r="P2118" s="188"/>
      <c r="Q2118" s="188"/>
      <c r="R2118" s="188"/>
      <c r="S2118" s="188"/>
    </row>
    <row r="2119" spans="1:19" s="4" customFormat="1" ht="21" customHeight="1">
      <c r="A2119" s="188"/>
      <c r="B2119" s="217"/>
      <c r="C2119" s="217"/>
      <c r="D2119" s="218"/>
      <c r="E2119" s="186"/>
      <c r="I2119" s="176"/>
      <c r="J2119" s="188"/>
      <c r="P2119" s="188"/>
      <c r="Q2119" s="188"/>
      <c r="R2119" s="188"/>
      <c r="S2119" s="188"/>
    </row>
    <row r="2120" spans="1:19" s="4" customFormat="1" ht="21" customHeight="1">
      <c r="A2120" s="188"/>
      <c r="B2120" s="217"/>
      <c r="C2120" s="217"/>
      <c r="D2120" s="218"/>
      <c r="E2120" s="186"/>
      <c r="I2120" s="176"/>
      <c r="J2120" s="188"/>
      <c r="P2120" s="188"/>
      <c r="Q2120" s="188"/>
      <c r="R2120" s="188"/>
      <c r="S2120" s="188"/>
    </row>
    <row r="2121" spans="1:19" s="4" customFormat="1" ht="21" customHeight="1">
      <c r="A2121" s="188"/>
      <c r="B2121" s="217"/>
      <c r="C2121" s="217"/>
      <c r="D2121" s="218"/>
      <c r="E2121" s="186"/>
      <c r="I2121" s="176"/>
      <c r="J2121" s="188"/>
      <c r="P2121" s="188"/>
      <c r="Q2121" s="188"/>
      <c r="R2121" s="188"/>
      <c r="S2121" s="188"/>
    </row>
    <row r="2122" spans="1:19" s="4" customFormat="1" ht="21" customHeight="1">
      <c r="A2122" s="188"/>
      <c r="B2122" s="217"/>
      <c r="C2122" s="217"/>
      <c r="D2122" s="218"/>
      <c r="E2122" s="186"/>
      <c r="I2122" s="176"/>
      <c r="J2122" s="188"/>
      <c r="P2122" s="188"/>
      <c r="Q2122" s="188"/>
      <c r="R2122" s="188"/>
      <c r="S2122" s="188"/>
    </row>
    <row r="2123" spans="1:19" s="4" customFormat="1" ht="21" customHeight="1">
      <c r="A2123" s="188"/>
      <c r="B2123" s="217"/>
      <c r="C2123" s="217"/>
      <c r="D2123" s="218"/>
      <c r="E2123" s="186"/>
      <c r="I2123" s="176"/>
      <c r="J2123" s="188"/>
      <c r="P2123" s="188"/>
      <c r="Q2123" s="188"/>
      <c r="R2123" s="188"/>
      <c r="S2123" s="188"/>
    </row>
    <row r="2124" spans="1:19" s="4" customFormat="1" ht="21" customHeight="1">
      <c r="A2124" s="188"/>
      <c r="B2124" s="217"/>
      <c r="C2124" s="217"/>
      <c r="D2124" s="218"/>
      <c r="E2124" s="186"/>
      <c r="I2124" s="176"/>
      <c r="J2124" s="188"/>
      <c r="P2124" s="188"/>
      <c r="Q2124" s="188"/>
      <c r="R2124" s="188"/>
      <c r="S2124" s="188"/>
    </row>
    <row r="2125" spans="1:19" s="4" customFormat="1" ht="21" customHeight="1">
      <c r="A2125" s="188"/>
      <c r="B2125" s="217"/>
      <c r="C2125" s="217"/>
      <c r="D2125" s="218"/>
      <c r="E2125" s="186"/>
      <c r="I2125" s="176"/>
      <c r="J2125" s="188"/>
      <c r="P2125" s="188"/>
      <c r="Q2125" s="188"/>
      <c r="R2125" s="188"/>
      <c r="S2125" s="188"/>
    </row>
    <row r="2126" spans="1:19" s="4" customFormat="1" ht="21" customHeight="1">
      <c r="A2126" s="188"/>
      <c r="B2126" s="217"/>
      <c r="C2126" s="217"/>
      <c r="D2126" s="218"/>
      <c r="E2126" s="186"/>
      <c r="I2126" s="176"/>
      <c r="J2126" s="188"/>
      <c r="P2126" s="188"/>
      <c r="Q2126" s="188"/>
      <c r="R2126" s="188"/>
      <c r="S2126" s="188"/>
    </row>
    <row r="2127" spans="1:19" s="4" customFormat="1" ht="21" customHeight="1">
      <c r="A2127" s="188"/>
      <c r="B2127" s="217"/>
      <c r="C2127" s="217"/>
      <c r="D2127" s="218"/>
      <c r="E2127" s="186"/>
      <c r="I2127" s="176"/>
      <c r="J2127" s="188"/>
      <c r="P2127" s="188"/>
      <c r="Q2127" s="188"/>
      <c r="R2127" s="188"/>
      <c r="S2127" s="188"/>
    </row>
    <row r="2128" spans="1:19" s="4" customFormat="1" ht="21" customHeight="1">
      <c r="A2128" s="188"/>
      <c r="B2128" s="217"/>
      <c r="C2128" s="217"/>
      <c r="D2128" s="218"/>
      <c r="E2128" s="186"/>
      <c r="I2128" s="176"/>
      <c r="J2128" s="188"/>
      <c r="P2128" s="188"/>
      <c r="Q2128" s="188"/>
      <c r="R2128" s="188"/>
      <c r="S2128" s="188"/>
    </row>
    <row r="2129" spans="1:19" s="4" customFormat="1" ht="21" customHeight="1">
      <c r="A2129" s="188"/>
      <c r="B2129" s="217"/>
      <c r="C2129" s="217"/>
      <c r="D2129" s="218"/>
      <c r="E2129" s="186"/>
      <c r="I2129" s="176"/>
      <c r="J2129" s="188"/>
      <c r="P2129" s="188"/>
      <c r="Q2129" s="188"/>
      <c r="R2129" s="188"/>
      <c r="S2129" s="188"/>
    </row>
    <row r="2130" spans="1:19" s="4" customFormat="1" ht="21" customHeight="1">
      <c r="A2130" s="188"/>
      <c r="B2130" s="217"/>
      <c r="C2130" s="217"/>
      <c r="D2130" s="218"/>
      <c r="E2130" s="186"/>
      <c r="I2130" s="176"/>
      <c r="J2130" s="188"/>
      <c r="P2130" s="188"/>
      <c r="Q2130" s="188"/>
      <c r="R2130" s="188"/>
      <c r="S2130" s="188"/>
    </row>
    <row r="2131" spans="1:19" s="4" customFormat="1" ht="21" customHeight="1">
      <c r="A2131" s="188"/>
      <c r="B2131" s="217"/>
      <c r="C2131" s="217"/>
      <c r="D2131" s="218"/>
      <c r="E2131" s="186"/>
      <c r="I2131" s="176"/>
      <c r="J2131" s="188"/>
      <c r="P2131" s="188"/>
      <c r="Q2131" s="188"/>
      <c r="R2131" s="188"/>
      <c r="S2131" s="188"/>
    </row>
    <row r="2132" spans="1:19" s="4" customFormat="1" ht="21" customHeight="1">
      <c r="A2132" s="188"/>
      <c r="B2132" s="217"/>
      <c r="C2132" s="217"/>
      <c r="D2132" s="218"/>
      <c r="E2132" s="186"/>
      <c r="I2132" s="176"/>
      <c r="J2132" s="188"/>
      <c r="P2132" s="188"/>
      <c r="Q2132" s="188"/>
      <c r="R2132" s="188"/>
      <c r="S2132" s="188"/>
    </row>
    <row r="2133" spans="1:19" s="4" customFormat="1" ht="21" customHeight="1">
      <c r="A2133" s="188"/>
      <c r="B2133" s="217"/>
      <c r="C2133" s="217"/>
      <c r="D2133" s="218"/>
      <c r="E2133" s="186"/>
      <c r="I2133" s="176"/>
      <c r="J2133" s="188"/>
      <c r="P2133" s="188"/>
      <c r="Q2133" s="188"/>
      <c r="R2133" s="188"/>
      <c r="S2133" s="188"/>
    </row>
    <row r="2134" spans="1:19" s="4" customFormat="1" ht="21" customHeight="1">
      <c r="A2134" s="188"/>
      <c r="B2134" s="217"/>
      <c r="C2134" s="217"/>
      <c r="D2134" s="218"/>
      <c r="E2134" s="186"/>
      <c r="I2134" s="176"/>
      <c r="J2134" s="188"/>
      <c r="P2134" s="188"/>
      <c r="Q2134" s="188"/>
      <c r="R2134" s="188"/>
      <c r="S2134" s="188"/>
    </row>
    <row r="2135" spans="1:19" s="4" customFormat="1" ht="21" customHeight="1">
      <c r="A2135" s="188"/>
      <c r="B2135" s="217"/>
      <c r="C2135" s="217"/>
      <c r="D2135" s="218"/>
      <c r="E2135" s="186"/>
      <c r="I2135" s="176"/>
      <c r="J2135" s="188"/>
      <c r="P2135" s="188"/>
      <c r="Q2135" s="188"/>
      <c r="R2135" s="188"/>
      <c r="S2135" s="188"/>
    </row>
    <row r="2136" spans="1:19" s="4" customFormat="1" ht="21" customHeight="1">
      <c r="A2136" s="188"/>
      <c r="B2136" s="217"/>
      <c r="C2136" s="217"/>
      <c r="D2136" s="218"/>
      <c r="E2136" s="186"/>
      <c r="I2136" s="176"/>
      <c r="J2136" s="188"/>
      <c r="P2136" s="188"/>
      <c r="Q2136" s="188"/>
      <c r="R2136" s="188"/>
      <c r="S2136" s="188"/>
    </row>
    <row r="2137" spans="1:19" s="4" customFormat="1" ht="21" customHeight="1">
      <c r="A2137" s="188"/>
      <c r="B2137" s="217"/>
      <c r="C2137" s="217"/>
      <c r="D2137" s="218"/>
      <c r="E2137" s="186"/>
      <c r="I2137" s="176"/>
      <c r="J2137" s="188"/>
      <c r="P2137" s="188"/>
      <c r="Q2137" s="188"/>
      <c r="R2137" s="188"/>
      <c r="S2137" s="188"/>
    </row>
    <row r="2138" spans="1:19" s="4" customFormat="1" ht="21" customHeight="1">
      <c r="A2138" s="188"/>
      <c r="B2138" s="217"/>
      <c r="C2138" s="217"/>
      <c r="D2138" s="218"/>
      <c r="E2138" s="186"/>
      <c r="I2138" s="176"/>
      <c r="J2138" s="188"/>
      <c r="P2138" s="188"/>
      <c r="Q2138" s="188"/>
      <c r="R2138" s="188"/>
      <c r="S2138" s="188"/>
    </row>
    <row r="2139" spans="1:19" s="4" customFormat="1" ht="21" customHeight="1">
      <c r="A2139" s="188"/>
      <c r="B2139" s="217"/>
      <c r="C2139" s="217"/>
      <c r="D2139" s="218"/>
      <c r="E2139" s="186"/>
      <c r="I2139" s="176"/>
      <c r="J2139" s="188"/>
      <c r="P2139" s="188"/>
      <c r="Q2139" s="188"/>
      <c r="R2139" s="188"/>
      <c r="S2139" s="188"/>
    </row>
    <row r="2140" spans="1:19" s="4" customFormat="1" ht="21" customHeight="1">
      <c r="A2140" s="188"/>
      <c r="B2140" s="217"/>
      <c r="C2140" s="217"/>
      <c r="D2140" s="218"/>
      <c r="E2140" s="186"/>
      <c r="I2140" s="176"/>
      <c r="J2140" s="188"/>
      <c r="P2140" s="188"/>
      <c r="Q2140" s="188"/>
      <c r="R2140" s="188"/>
      <c r="S2140" s="188"/>
    </row>
    <row r="2141" spans="1:19" s="4" customFormat="1" ht="21" customHeight="1">
      <c r="A2141" s="188"/>
      <c r="B2141" s="217"/>
      <c r="C2141" s="217"/>
      <c r="D2141" s="218"/>
      <c r="E2141" s="186"/>
      <c r="I2141" s="176"/>
      <c r="J2141" s="188"/>
      <c r="P2141" s="188"/>
      <c r="Q2141" s="188"/>
      <c r="R2141" s="188"/>
      <c r="S2141" s="188"/>
    </row>
    <row r="2142" spans="1:19" s="4" customFormat="1" ht="21" customHeight="1">
      <c r="A2142" s="188"/>
      <c r="B2142" s="217"/>
      <c r="C2142" s="217"/>
      <c r="D2142" s="218"/>
      <c r="E2142" s="186"/>
      <c r="I2142" s="176"/>
      <c r="J2142" s="188"/>
      <c r="P2142" s="188"/>
      <c r="Q2142" s="188"/>
      <c r="R2142" s="188"/>
      <c r="S2142" s="188"/>
    </row>
    <row r="2143" spans="1:19" s="4" customFormat="1" ht="21" customHeight="1">
      <c r="A2143" s="188"/>
      <c r="B2143" s="217"/>
      <c r="C2143" s="217"/>
      <c r="D2143" s="218"/>
      <c r="E2143" s="186"/>
      <c r="I2143" s="176"/>
      <c r="J2143" s="188"/>
      <c r="P2143" s="188"/>
      <c r="Q2143" s="188"/>
      <c r="R2143" s="188"/>
      <c r="S2143" s="188"/>
    </row>
    <row r="2144" spans="1:19" s="4" customFormat="1" ht="21" customHeight="1">
      <c r="A2144" s="188"/>
      <c r="B2144" s="217"/>
      <c r="C2144" s="217"/>
      <c r="D2144" s="218"/>
      <c r="E2144" s="186"/>
      <c r="I2144" s="176"/>
      <c r="J2144" s="188"/>
      <c r="P2144" s="188"/>
      <c r="Q2144" s="188"/>
      <c r="R2144" s="188"/>
      <c r="S2144" s="188"/>
    </row>
    <row r="2145" spans="1:19" s="4" customFormat="1" ht="21" customHeight="1">
      <c r="A2145" s="188"/>
      <c r="B2145" s="217"/>
      <c r="C2145" s="217"/>
      <c r="D2145" s="218"/>
      <c r="E2145" s="186"/>
      <c r="I2145" s="176"/>
      <c r="J2145" s="188"/>
      <c r="P2145" s="188"/>
      <c r="Q2145" s="188"/>
      <c r="R2145" s="188"/>
      <c r="S2145" s="188"/>
    </row>
    <row r="2146" spans="1:19" s="4" customFormat="1" ht="21" customHeight="1">
      <c r="A2146" s="188"/>
      <c r="B2146" s="217"/>
      <c r="C2146" s="217"/>
      <c r="D2146" s="218"/>
      <c r="E2146" s="186"/>
      <c r="I2146" s="176"/>
      <c r="J2146" s="188"/>
      <c r="P2146" s="188"/>
      <c r="Q2146" s="188"/>
      <c r="R2146" s="188"/>
      <c r="S2146" s="188"/>
    </row>
    <row r="2147" spans="1:19" s="4" customFormat="1" ht="21" customHeight="1">
      <c r="A2147" s="188"/>
      <c r="B2147" s="217"/>
      <c r="C2147" s="217"/>
      <c r="D2147" s="218"/>
      <c r="E2147" s="186"/>
      <c r="I2147" s="176"/>
      <c r="J2147" s="188"/>
      <c r="P2147" s="188"/>
      <c r="Q2147" s="188"/>
      <c r="R2147" s="188"/>
      <c r="S2147" s="188"/>
    </row>
    <row r="2148" spans="1:19" s="4" customFormat="1" ht="21" customHeight="1">
      <c r="A2148" s="188"/>
      <c r="B2148" s="217"/>
      <c r="C2148" s="217"/>
      <c r="D2148" s="218"/>
      <c r="E2148" s="186"/>
      <c r="I2148" s="176"/>
      <c r="J2148" s="188"/>
      <c r="P2148" s="188"/>
      <c r="Q2148" s="188"/>
      <c r="R2148" s="188"/>
      <c r="S2148" s="188"/>
    </row>
    <row r="2149" spans="1:19" s="4" customFormat="1" ht="21" customHeight="1">
      <c r="A2149" s="188"/>
      <c r="B2149" s="217"/>
      <c r="C2149" s="217"/>
      <c r="D2149" s="218"/>
      <c r="E2149" s="186"/>
      <c r="I2149" s="176"/>
      <c r="J2149" s="188"/>
      <c r="P2149" s="188"/>
      <c r="Q2149" s="188"/>
      <c r="R2149" s="188"/>
      <c r="S2149" s="188"/>
    </row>
    <row r="2150" spans="1:19" s="4" customFormat="1" ht="21" customHeight="1">
      <c r="A2150" s="188"/>
      <c r="B2150" s="217"/>
      <c r="C2150" s="217"/>
      <c r="D2150" s="218"/>
      <c r="E2150" s="186"/>
      <c r="I2150" s="176"/>
      <c r="J2150" s="188"/>
      <c r="P2150" s="188"/>
      <c r="Q2150" s="188"/>
      <c r="R2150" s="188"/>
      <c r="S2150" s="188"/>
    </row>
    <row r="2151" spans="1:19" s="4" customFormat="1" ht="21" customHeight="1">
      <c r="A2151" s="188"/>
      <c r="B2151" s="217"/>
      <c r="C2151" s="217"/>
      <c r="D2151" s="218"/>
      <c r="E2151" s="186"/>
      <c r="I2151" s="176"/>
      <c r="J2151" s="188"/>
      <c r="P2151" s="188"/>
      <c r="Q2151" s="188"/>
      <c r="R2151" s="188"/>
      <c r="S2151" s="188"/>
    </row>
    <row r="2152" spans="1:19" s="4" customFormat="1" ht="21" customHeight="1">
      <c r="A2152" s="188"/>
      <c r="B2152" s="217"/>
      <c r="C2152" s="217"/>
      <c r="D2152" s="218"/>
      <c r="E2152" s="186"/>
      <c r="I2152" s="176"/>
      <c r="J2152" s="188"/>
      <c r="P2152" s="188"/>
      <c r="Q2152" s="188"/>
      <c r="R2152" s="188"/>
      <c r="S2152" s="188"/>
    </row>
    <row r="2153" spans="1:19" s="4" customFormat="1" ht="21" customHeight="1">
      <c r="A2153" s="188"/>
      <c r="B2153" s="217"/>
      <c r="C2153" s="217"/>
      <c r="D2153" s="218"/>
      <c r="E2153" s="186"/>
      <c r="I2153" s="176"/>
      <c r="J2153" s="188"/>
      <c r="P2153" s="188"/>
      <c r="Q2153" s="188"/>
      <c r="R2153" s="188"/>
      <c r="S2153" s="188"/>
    </row>
    <row r="2154" spans="1:19" s="4" customFormat="1" ht="21" customHeight="1">
      <c r="A2154" s="188"/>
      <c r="B2154" s="217"/>
      <c r="C2154" s="217"/>
      <c r="D2154" s="218"/>
      <c r="E2154" s="186"/>
      <c r="I2154" s="176"/>
      <c r="J2154" s="188"/>
      <c r="P2154" s="188"/>
      <c r="Q2154" s="188"/>
      <c r="R2154" s="188"/>
      <c r="S2154" s="188"/>
    </row>
    <row r="2155" spans="1:19" s="4" customFormat="1" ht="21" customHeight="1">
      <c r="A2155" s="188"/>
      <c r="B2155" s="217"/>
      <c r="C2155" s="217"/>
      <c r="D2155" s="218"/>
      <c r="E2155" s="186"/>
      <c r="I2155" s="176"/>
      <c r="J2155" s="188"/>
      <c r="P2155" s="188"/>
      <c r="Q2155" s="188"/>
      <c r="R2155" s="188"/>
      <c r="S2155" s="188"/>
    </row>
    <row r="2156" spans="1:19" s="4" customFormat="1" ht="21" customHeight="1">
      <c r="A2156" s="188"/>
      <c r="B2156" s="217"/>
      <c r="C2156" s="217"/>
      <c r="D2156" s="218"/>
      <c r="E2156" s="186"/>
      <c r="I2156" s="176"/>
      <c r="J2156" s="188"/>
      <c r="P2156" s="188"/>
      <c r="Q2156" s="188"/>
      <c r="R2156" s="188"/>
      <c r="S2156" s="188"/>
    </row>
    <row r="2157" spans="1:19" s="4" customFormat="1" ht="21" customHeight="1">
      <c r="A2157" s="188"/>
      <c r="B2157" s="217"/>
      <c r="C2157" s="217"/>
      <c r="D2157" s="218"/>
      <c r="E2157" s="186"/>
      <c r="I2157" s="176"/>
      <c r="J2157" s="188"/>
      <c r="P2157" s="188"/>
      <c r="Q2157" s="188"/>
      <c r="R2157" s="188"/>
      <c r="S2157" s="188"/>
    </row>
    <row r="2158" spans="1:19" s="4" customFormat="1" ht="21" customHeight="1">
      <c r="A2158" s="188"/>
      <c r="B2158" s="217"/>
      <c r="C2158" s="217"/>
      <c r="D2158" s="218"/>
      <c r="E2158" s="186"/>
      <c r="I2158" s="176"/>
      <c r="J2158" s="188"/>
      <c r="P2158" s="188"/>
      <c r="Q2158" s="188"/>
      <c r="R2158" s="188"/>
      <c r="S2158" s="188"/>
    </row>
    <row r="2159" spans="1:19" s="4" customFormat="1" ht="21" customHeight="1">
      <c r="A2159" s="188"/>
      <c r="B2159" s="217"/>
      <c r="C2159" s="217"/>
      <c r="D2159" s="218"/>
      <c r="E2159" s="186"/>
      <c r="I2159" s="176"/>
      <c r="J2159" s="188"/>
      <c r="P2159" s="188"/>
      <c r="Q2159" s="188"/>
      <c r="R2159" s="188"/>
      <c r="S2159" s="188"/>
    </row>
    <row r="2160" spans="1:19" s="4" customFormat="1" ht="21" customHeight="1">
      <c r="A2160" s="188"/>
      <c r="B2160" s="217"/>
      <c r="C2160" s="217"/>
      <c r="D2160" s="218"/>
      <c r="E2160" s="186"/>
      <c r="I2160" s="176"/>
      <c r="J2160" s="188"/>
      <c r="P2160" s="188"/>
      <c r="Q2160" s="188"/>
      <c r="R2160" s="188"/>
      <c r="S2160" s="188"/>
    </row>
    <row r="2161" spans="1:19" s="4" customFormat="1" ht="21" customHeight="1">
      <c r="A2161" s="188"/>
      <c r="B2161" s="217"/>
      <c r="C2161" s="217"/>
      <c r="D2161" s="218"/>
      <c r="E2161" s="186"/>
      <c r="I2161" s="176"/>
      <c r="J2161" s="188"/>
      <c r="P2161" s="188"/>
      <c r="Q2161" s="188"/>
      <c r="R2161" s="188"/>
      <c r="S2161" s="188"/>
    </row>
    <row r="2162" spans="1:19" s="4" customFormat="1" ht="21" customHeight="1">
      <c r="A2162" s="188"/>
      <c r="B2162" s="217"/>
      <c r="C2162" s="217"/>
      <c r="D2162" s="218"/>
      <c r="E2162" s="186"/>
      <c r="I2162" s="176"/>
      <c r="J2162" s="188"/>
      <c r="P2162" s="188"/>
      <c r="Q2162" s="188"/>
      <c r="R2162" s="188"/>
      <c r="S2162" s="188"/>
    </row>
    <row r="2163" spans="1:19" s="4" customFormat="1" ht="21" customHeight="1">
      <c r="A2163" s="188"/>
      <c r="B2163" s="217"/>
      <c r="C2163" s="217"/>
      <c r="D2163" s="218"/>
      <c r="E2163" s="186"/>
      <c r="I2163" s="176"/>
      <c r="J2163" s="188"/>
      <c r="P2163" s="188"/>
      <c r="Q2163" s="188"/>
      <c r="R2163" s="188"/>
      <c r="S2163" s="188"/>
    </row>
    <row r="2164" spans="1:19" s="4" customFormat="1" ht="21" customHeight="1">
      <c r="A2164" s="188"/>
      <c r="B2164" s="217"/>
      <c r="C2164" s="217"/>
      <c r="D2164" s="218"/>
      <c r="E2164" s="186"/>
      <c r="I2164" s="176"/>
      <c r="J2164" s="188"/>
      <c r="P2164" s="188"/>
      <c r="Q2164" s="188"/>
      <c r="R2164" s="188"/>
      <c r="S2164" s="188"/>
    </row>
    <row r="2165" spans="1:19" s="4" customFormat="1" ht="21" customHeight="1">
      <c r="A2165" s="188"/>
      <c r="B2165" s="217"/>
      <c r="C2165" s="217"/>
      <c r="D2165" s="218"/>
      <c r="E2165" s="186"/>
      <c r="I2165" s="176"/>
      <c r="J2165" s="188"/>
      <c r="P2165" s="188"/>
      <c r="Q2165" s="188"/>
      <c r="R2165" s="188"/>
      <c r="S2165" s="188"/>
    </row>
    <row r="2166" spans="1:19" s="4" customFormat="1" ht="21" customHeight="1">
      <c r="A2166" s="188"/>
      <c r="B2166" s="217"/>
      <c r="C2166" s="217"/>
      <c r="D2166" s="218"/>
      <c r="E2166" s="186"/>
      <c r="I2166" s="176"/>
      <c r="J2166" s="188"/>
      <c r="P2166" s="188"/>
      <c r="Q2166" s="188"/>
      <c r="R2166" s="188"/>
      <c r="S2166" s="188"/>
    </row>
    <row r="2167" spans="1:19" s="4" customFormat="1" ht="21" customHeight="1">
      <c r="A2167" s="188"/>
      <c r="B2167" s="217"/>
      <c r="C2167" s="217"/>
      <c r="D2167" s="218"/>
      <c r="E2167" s="186"/>
      <c r="I2167" s="176"/>
      <c r="J2167" s="188"/>
      <c r="P2167" s="188"/>
      <c r="Q2167" s="188"/>
      <c r="R2167" s="188"/>
      <c r="S2167" s="188"/>
    </row>
    <row r="2168" spans="1:19" s="4" customFormat="1" ht="21" customHeight="1">
      <c r="A2168" s="188"/>
      <c r="B2168" s="217"/>
      <c r="C2168" s="217"/>
      <c r="D2168" s="218"/>
      <c r="E2168" s="186"/>
      <c r="I2168" s="176"/>
      <c r="J2168" s="188"/>
      <c r="P2168" s="188"/>
      <c r="Q2168" s="188"/>
      <c r="R2168" s="188"/>
      <c r="S2168" s="188"/>
    </row>
    <row r="2169" spans="1:19" s="4" customFormat="1" ht="21" customHeight="1">
      <c r="A2169" s="188"/>
      <c r="B2169" s="217"/>
      <c r="C2169" s="217"/>
      <c r="D2169" s="218"/>
      <c r="E2169" s="186"/>
      <c r="I2169" s="176"/>
      <c r="J2169" s="188"/>
      <c r="P2169" s="188"/>
      <c r="Q2169" s="188"/>
      <c r="R2169" s="188"/>
      <c r="S2169" s="188"/>
    </row>
    <row r="2170" spans="1:19" s="4" customFormat="1" ht="21" customHeight="1">
      <c r="A2170" s="188"/>
      <c r="B2170" s="217"/>
      <c r="C2170" s="217"/>
      <c r="D2170" s="218"/>
      <c r="E2170" s="186"/>
      <c r="I2170" s="176"/>
      <c r="J2170" s="188"/>
      <c r="P2170" s="188"/>
      <c r="Q2170" s="188"/>
      <c r="R2170" s="188"/>
      <c r="S2170" s="188"/>
    </row>
    <row r="2171" spans="1:19" s="4" customFormat="1" ht="21" customHeight="1">
      <c r="A2171" s="188"/>
      <c r="B2171" s="217"/>
      <c r="C2171" s="217"/>
      <c r="D2171" s="218"/>
      <c r="E2171" s="186"/>
      <c r="I2171" s="176"/>
      <c r="J2171" s="188"/>
      <c r="P2171" s="188"/>
      <c r="Q2171" s="188"/>
      <c r="R2171" s="188"/>
      <c r="S2171" s="188"/>
    </row>
    <row r="2172" spans="1:19" s="4" customFormat="1" ht="21" customHeight="1">
      <c r="A2172" s="188"/>
      <c r="B2172" s="217"/>
      <c r="C2172" s="217"/>
      <c r="D2172" s="218"/>
      <c r="E2172" s="186"/>
      <c r="I2172" s="176"/>
      <c r="J2172" s="188"/>
      <c r="P2172" s="188"/>
      <c r="Q2172" s="188"/>
      <c r="R2172" s="188"/>
      <c r="S2172" s="188"/>
    </row>
    <row r="2173" spans="1:19" s="4" customFormat="1" ht="21" customHeight="1">
      <c r="A2173" s="188"/>
      <c r="B2173" s="217"/>
      <c r="C2173" s="217"/>
      <c r="D2173" s="218"/>
      <c r="E2173" s="186"/>
      <c r="I2173" s="176"/>
      <c r="J2173" s="188"/>
      <c r="P2173" s="188"/>
      <c r="Q2173" s="188"/>
      <c r="R2173" s="188"/>
      <c r="S2173" s="188"/>
    </row>
    <row r="2174" spans="1:19" s="4" customFormat="1" ht="21" customHeight="1">
      <c r="A2174" s="188"/>
      <c r="B2174" s="217"/>
      <c r="C2174" s="217"/>
      <c r="D2174" s="218"/>
      <c r="E2174" s="186"/>
      <c r="I2174" s="176"/>
      <c r="J2174" s="188"/>
      <c r="P2174" s="188"/>
      <c r="Q2174" s="188"/>
      <c r="R2174" s="188"/>
      <c r="S2174" s="188"/>
    </row>
    <row r="2175" spans="1:19" s="4" customFormat="1" ht="21" customHeight="1">
      <c r="A2175" s="188"/>
      <c r="B2175" s="217"/>
      <c r="C2175" s="217"/>
      <c r="D2175" s="218"/>
      <c r="E2175" s="186"/>
      <c r="I2175" s="176"/>
      <c r="J2175" s="188"/>
      <c r="P2175" s="188"/>
      <c r="Q2175" s="188"/>
      <c r="R2175" s="188"/>
      <c r="S2175" s="188"/>
    </row>
    <row r="2176" spans="1:19" s="4" customFormat="1" ht="21" customHeight="1">
      <c r="A2176" s="188"/>
      <c r="B2176" s="217"/>
      <c r="C2176" s="217"/>
      <c r="D2176" s="218"/>
      <c r="E2176" s="186"/>
      <c r="I2176" s="176"/>
      <c r="J2176" s="188"/>
      <c r="P2176" s="188"/>
      <c r="Q2176" s="188"/>
      <c r="R2176" s="188"/>
      <c r="S2176" s="188"/>
    </row>
    <row r="2177" spans="1:19" s="4" customFormat="1" ht="21" customHeight="1">
      <c r="A2177" s="188"/>
      <c r="B2177" s="217"/>
      <c r="C2177" s="217"/>
      <c r="D2177" s="218"/>
      <c r="E2177" s="186"/>
      <c r="I2177" s="176"/>
      <c r="J2177" s="188"/>
      <c r="P2177" s="188"/>
      <c r="Q2177" s="188"/>
      <c r="R2177" s="188"/>
      <c r="S2177" s="188"/>
    </row>
    <row r="2178" spans="1:19" s="4" customFormat="1" ht="21" customHeight="1">
      <c r="A2178" s="188"/>
      <c r="B2178" s="217"/>
      <c r="C2178" s="217"/>
      <c r="D2178" s="218"/>
      <c r="E2178" s="186"/>
      <c r="I2178" s="176"/>
      <c r="J2178" s="188"/>
      <c r="P2178" s="188"/>
      <c r="Q2178" s="188"/>
      <c r="R2178" s="188"/>
      <c r="S2178" s="188"/>
    </row>
    <row r="2179" spans="1:19" s="4" customFormat="1" ht="21" customHeight="1">
      <c r="A2179" s="188"/>
      <c r="B2179" s="217"/>
      <c r="C2179" s="217"/>
      <c r="D2179" s="218"/>
      <c r="E2179" s="186"/>
      <c r="I2179" s="176"/>
      <c r="J2179" s="188"/>
      <c r="P2179" s="188"/>
      <c r="Q2179" s="188"/>
      <c r="R2179" s="188"/>
      <c r="S2179" s="188"/>
    </row>
    <row r="2180" spans="1:19" s="4" customFormat="1" ht="21" customHeight="1">
      <c r="A2180" s="188"/>
      <c r="B2180" s="217"/>
      <c r="C2180" s="217"/>
      <c r="D2180" s="218"/>
      <c r="E2180" s="186"/>
      <c r="I2180" s="176"/>
      <c r="J2180" s="188"/>
      <c r="P2180" s="188"/>
      <c r="Q2180" s="188"/>
      <c r="R2180" s="188"/>
      <c r="S2180" s="188"/>
    </row>
    <row r="2181" spans="1:19" s="4" customFormat="1" ht="21" customHeight="1">
      <c r="A2181" s="188"/>
      <c r="B2181" s="217"/>
      <c r="C2181" s="217"/>
      <c r="D2181" s="218"/>
      <c r="E2181" s="186"/>
      <c r="I2181" s="176"/>
      <c r="J2181" s="188"/>
      <c r="P2181" s="188"/>
      <c r="Q2181" s="188"/>
      <c r="R2181" s="188"/>
      <c r="S2181" s="188"/>
    </row>
    <row r="2182" spans="1:19" s="4" customFormat="1" ht="21" customHeight="1">
      <c r="A2182" s="188"/>
      <c r="B2182" s="217"/>
      <c r="C2182" s="217"/>
      <c r="D2182" s="218"/>
      <c r="E2182" s="186"/>
      <c r="I2182" s="176"/>
      <c r="J2182" s="188"/>
      <c r="P2182" s="188"/>
      <c r="Q2182" s="188"/>
      <c r="R2182" s="188"/>
      <c r="S2182" s="188"/>
    </row>
    <row r="2183" spans="1:19" s="4" customFormat="1" ht="21" customHeight="1">
      <c r="A2183" s="188"/>
      <c r="B2183" s="217"/>
      <c r="C2183" s="217"/>
      <c r="D2183" s="218"/>
      <c r="E2183" s="186"/>
      <c r="I2183" s="176"/>
      <c r="J2183" s="188"/>
      <c r="P2183" s="188"/>
      <c r="Q2183" s="188"/>
      <c r="R2183" s="188"/>
      <c r="S2183" s="188"/>
    </row>
    <row r="2184" spans="1:19" s="4" customFormat="1" ht="21" customHeight="1">
      <c r="A2184" s="188"/>
      <c r="B2184" s="217"/>
      <c r="C2184" s="217"/>
      <c r="D2184" s="218"/>
      <c r="E2184" s="186"/>
      <c r="I2184" s="176"/>
      <c r="J2184" s="188"/>
      <c r="P2184" s="188"/>
      <c r="Q2184" s="188"/>
      <c r="R2184" s="188"/>
      <c r="S2184" s="188"/>
    </row>
    <row r="2185" spans="1:19" s="4" customFormat="1" ht="21" customHeight="1">
      <c r="A2185" s="188"/>
      <c r="B2185" s="217"/>
      <c r="C2185" s="217"/>
      <c r="D2185" s="218"/>
      <c r="E2185" s="186"/>
      <c r="I2185" s="176"/>
      <c r="J2185" s="188"/>
      <c r="P2185" s="188"/>
      <c r="Q2185" s="188"/>
      <c r="R2185" s="188"/>
      <c r="S2185" s="188"/>
    </row>
    <row r="2186" spans="1:19" s="4" customFormat="1" ht="21" customHeight="1">
      <c r="A2186" s="188"/>
      <c r="B2186" s="217"/>
      <c r="C2186" s="217"/>
      <c r="D2186" s="218"/>
      <c r="E2186" s="186"/>
      <c r="I2186" s="176"/>
      <c r="J2186" s="188"/>
      <c r="P2186" s="188"/>
      <c r="Q2186" s="188"/>
      <c r="R2186" s="188"/>
      <c r="S2186" s="188"/>
    </row>
    <row r="2187" spans="1:19" s="4" customFormat="1" ht="21" customHeight="1">
      <c r="A2187" s="188"/>
      <c r="B2187" s="217"/>
      <c r="C2187" s="217"/>
      <c r="D2187" s="218"/>
      <c r="E2187" s="186"/>
      <c r="I2187" s="176"/>
      <c r="J2187" s="188"/>
      <c r="P2187" s="188"/>
      <c r="Q2187" s="188"/>
      <c r="R2187" s="188"/>
      <c r="S2187" s="188"/>
    </row>
    <row r="2188" spans="1:19" s="4" customFormat="1" ht="21" customHeight="1">
      <c r="A2188" s="188"/>
      <c r="B2188" s="217"/>
      <c r="C2188" s="217"/>
      <c r="D2188" s="218"/>
      <c r="E2188" s="186"/>
      <c r="I2188" s="176"/>
      <c r="J2188" s="188"/>
      <c r="P2188" s="188"/>
      <c r="Q2188" s="188"/>
      <c r="R2188" s="188"/>
      <c r="S2188" s="188"/>
    </row>
    <row r="2189" spans="1:19" s="4" customFormat="1" ht="21" customHeight="1">
      <c r="A2189" s="188"/>
      <c r="B2189" s="217"/>
      <c r="C2189" s="217"/>
      <c r="D2189" s="218"/>
      <c r="E2189" s="186"/>
      <c r="I2189" s="176"/>
      <c r="J2189" s="188"/>
      <c r="P2189" s="188"/>
      <c r="Q2189" s="188"/>
      <c r="R2189" s="188"/>
      <c r="S2189" s="188"/>
    </row>
    <row r="2190" spans="1:19" s="4" customFormat="1" ht="21" customHeight="1">
      <c r="A2190" s="188"/>
      <c r="B2190" s="217"/>
      <c r="C2190" s="217"/>
      <c r="D2190" s="218"/>
      <c r="E2190" s="186"/>
      <c r="I2190" s="176"/>
      <c r="J2190" s="188"/>
      <c r="P2190" s="188"/>
      <c r="Q2190" s="188"/>
      <c r="R2190" s="188"/>
      <c r="S2190" s="188"/>
    </row>
    <row r="2191" spans="1:19" s="4" customFormat="1" ht="21" customHeight="1">
      <c r="A2191" s="188"/>
      <c r="B2191" s="217"/>
      <c r="C2191" s="217"/>
      <c r="D2191" s="218"/>
      <c r="E2191" s="186"/>
      <c r="I2191" s="176"/>
      <c r="J2191" s="188"/>
      <c r="P2191" s="188"/>
      <c r="Q2191" s="188"/>
      <c r="R2191" s="188"/>
      <c r="S2191" s="188"/>
    </row>
    <row r="2192" spans="1:19" s="4" customFormat="1" ht="21" customHeight="1">
      <c r="A2192" s="188"/>
      <c r="B2192" s="217"/>
      <c r="C2192" s="217"/>
      <c r="D2192" s="218"/>
      <c r="E2192" s="186"/>
      <c r="I2192" s="176"/>
      <c r="J2192" s="188"/>
      <c r="P2192" s="188"/>
      <c r="Q2192" s="188"/>
      <c r="R2192" s="188"/>
      <c r="S2192" s="188"/>
    </row>
    <row r="2193" spans="1:19" s="4" customFormat="1" ht="21" customHeight="1">
      <c r="A2193" s="188"/>
      <c r="B2193" s="217"/>
      <c r="C2193" s="217"/>
      <c r="D2193" s="218"/>
      <c r="E2193" s="186"/>
      <c r="I2193" s="176"/>
      <c r="J2193" s="188"/>
      <c r="P2193" s="188"/>
      <c r="Q2193" s="188"/>
      <c r="R2193" s="188"/>
      <c r="S2193" s="188"/>
    </row>
    <row r="2194" spans="1:19" s="4" customFormat="1" ht="21" customHeight="1">
      <c r="A2194" s="188"/>
      <c r="B2194" s="217"/>
      <c r="C2194" s="217"/>
      <c r="D2194" s="218"/>
      <c r="E2194" s="186"/>
      <c r="I2194" s="176"/>
      <c r="J2194" s="188"/>
      <c r="P2194" s="188"/>
      <c r="Q2194" s="188"/>
      <c r="R2194" s="188"/>
      <c r="S2194" s="188"/>
    </row>
    <row r="2195" spans="1:19" s="4" customFormat="1" ht="21" customHeight="1">
      <c r="A2195" s="188"/>
      <c r="B2195" s="217"/>
      <c r="C2195" s="217"/>
      <c r="D2195" s="218"/>
      <c r="E2195" s="186"/>
      <c r="I2195" s="176"/>
      <c r="J2195" s="188"/>
      <c r="P2195" s="188"/>
      <c r="Q2195" s="188"/>
      <c r="R2195" s="188"/>
      <c r="S2195" s="188"/>
    </row>
    <row r="2196" spans="1:19" s="4" customFormat="1" ht="21" customHeight="1">
      <c r="A2196" s="188"/>
      <c r="B2196" s="217"/>
      <c r="C2196" s="217"/>
      <c r="D2196" s="218"/>
      <c r="E2196" s="186"/>
      <c r="I2196" s="176"/>
      <c r="J2196" s="188"/>
      <c r="P2196" s="188"/>
      <c r="Q2196" s="188"/>
      <c r="R2196" s="188"/>
      <c r="S2196" s="188"/>
    </row>
  </sheetData>
  <mergeCells count="5">
    <mergeCell ref="A1:A2"/>
    <mergeCell ref="B1:B2"/>
    <mergeCell ref="C1:D2"/>
    <mergeCell ref="F1:I1"/>
    <mergeCell ref="H1111:H1116"/>
  </mergeCells>
  <phoneticPr fontId="4"/>
  <printOptions horizontalCentered="1" verticalCentered="1" gridLines="1"/>
  <pageMargins left="0.19685039370078741" right="0.19685039370078741" top="0.98425196850393704" bottom="0.59055118110236227" header="0.59055118110236227" footer="0.19685039370078741"/>
  <pageSetup paperSize="9" fitToHeight="0" orientation="landscape" blackAndWhite="1" r:id="rId1"/>
  <headerFooter alignWithMargins="0">
    <oddFooter>&amp;R&amp;"ＭＳ ゴシック,標準"&amp;9電気設備-No.&amp;P</oddFooter>
  </headerFooter>
  <rowBreaks count="28" manualBreakCount="28">
    <brk id="71" max="12" man="1"/>
    <brk id="117" max="12" man="1"/>
    <brk id="140" max="12" man="1"/>
    <brk id="163" max="12" man="1"/>
    <brk id="186" max="12" man="1"/>
    <brk id="209" max="12" man="1"/>
    <brk id="232" max="12" man="1"/>
    <brk id="255" max="12" man="1"/>
    <brk id="347" max="12" man="1"/>
    <brk id="370" max="12" man="1"/>
    <brk id="462" max="12" man="1"/>
    <brk id="646" max="12" man="1"/>
    <brk id="669" max="12" man="1"/>
    <brk id="692" max="12" man="1"/>
    <brk id="715" max="12" man="1"/>
    <brk id="784" max="12" man="1"/>
    <brk id="807" max="12" man="1"/>
    <brk id="1014" max="12" man="1"/>
    <brk id="1060" max="12" man="1"/>
    <brk id="1099" max="12" man="1"/>
    <brk id="1124" max="12" man="1"/>
    <brk id="1147" max="12" man="1"/>
    <brk id="1170" max="12" man="1"/>
    <brk id="1193" max="12" man="1"/>
    <brk id="1216" max="12" man="1"/>
    <brk id="1239" max="12" man="1"/>
    <brk id="1262" max="12" man="1"/>
    <brk id="1306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7112-85E9-4373-B3BE-CA2CD82FBEB4}">
  <sheetPr>
    <tabColor rgb="FFFF0000"/>
    <pageSetUpPr fitToPage="1"/>
  </sheetPr>
  <dimension ref="A1:Z1727"/>
  <sheetViews>
    <sheetView view="pageBreakPreview" zoomScale="80" zoomScaleNormal="100" zoomScaleSheetLayoutView="80" workbookViewId="0">
      <selection activeCell="G16" sqref="G16"/>
    </sheetView>
  </sheetViews>
  <sheetFormatPr defaultColWidth="9" defaultRowHeight="24" customHeight="1"/>
  <cols>
    <col min="1" max="1" width="5.125" style="403" customWidth="1"/>
    <col min="2" max="2" width="31.125" style="391" customWidth="1"/>
    <col min="3" max="3" width="33.875" style="392" customWidth="1"/>
    <col min="4" max="4" width="6.125" style="403" customWidth="1"/>
    <col min="5" max="5" width="10.625" style="399" customWidth="1"/>
    <col min="6" max="6" width="12.375" style="395" customWidth="1"/>
    <col min="7" max="7" width="15.625" style="395" customWidth="1"/>
    <col min="8" max="8" width="14.5" style="395" customWidth="1"/>
    <col min="9" max="9" width="8" style="403" customWidth="1"/>
    <col min="10" max="12" width="8" style="405" customWidth="1"/>
    <col min="13" max="13" width="13.25" style="406" customWidth="1"/>
    <col min="14" max="14" width="21.375" style="400" customWidth="1"/>
    <col min="15" max="15" width="14" style="401" customWidth="1"/>
    <col min="16" max="16" width="12.75" style="401" bestFit="1" customWidth="1"/>
    <col min="17" max="17" width="13.75" style="401" bestFit="1" customWidth="1"/>
    <col min="18" max="19" width="9" style="399"/>
    <col min="20" max="20" width="23.875" style="399" bestFit="1" customWidth="1"/>
    <col min="21" max="21" width="25.875" style="399" bestFit="1" customWidth="1"/>
    <col min="22" max="16384" width="9" style="399"/>
  </cols>
  <sheetData>
    <row r="1" spans="1:18" ht="24" customHeight="1">
      <c r="A1" s="716"/>
      <c r="B1" s="716" t="s">
        <v>2101</v>
      </c>
      <c r="C1" s="716" t="s">
        <v>2102</v>
      </c>
      <c r="D1" s="716" t="s">
        <v>2103</v>
      </c>
      <c r="E1" s="653" t="s">
        <v>2104</v>
      </c>
      <c r="F1" s="654"/>
      <c r="G1" s="654"/>
      <c r="H1" s="654"/>
      <c r="I1" s="653" t="s">
        <v>2105</v>
      </c>
      <c r="J1" s="654"/>
      <c r="K1" s="654"/>
      <c r="L1" s="654"/>
      <c r="M1" s="718" t="s">
        <v>2106</v>
      </c>
      <c r="N1" s="398" t="s">
        <v>3162</v>
      </c>
      <c r="O1" s="398" t="s">
        <v>3164</v>
      </c>
      <c r="P1" s="398"/>
      <c r="Q1" s="398"/>
    </row>
    <row r="2" spans="1:18" ht="24" customHeight="1">
      <c r="A2" s="717"/>
      <c r="B2" s="717"/>
      <c r="C2" s="717"/>
      <c r="D2" s="717"/>
      <c r="E2" s="655" t="s">
        <v>2107</v>
      </c>
      <c r="F2" s="656" t="s">
        <v>2108</v>
      </c>
      <c r="G2" s="656" t="s">
        <v>2109</v>
      </c>
      <c r="H2" s="655"/>
      <c r="I2" s="655" t="s">
        <v>2107</v>
      </c>
      <c r="J2" s="656" t="s">
        <v>2108</v>
      </c>
      <c r="K2" s="656" t="s">
        <v>2109</v>
      </c>
      <c r="L2" s="655" t="s">
        <v>2110</v>
      </c>
      <c r="M2" s="719"/>
      <c r="P2" s="402"/>
    </row>
    <row r="3" spans="1:18" ht="24" customHeight="1">
      <c r="B3" s="404" t="s">
        <v>2111</v>
      </c>
      <c r="C3" s="404"/>
      <c r="E3" s="403"/>
      <c r="F3" s="405"/>
      <c r="G3" s="405"/>
      <c r="H3" s="405"/>
    </row>
    <row r="4" spans="1:18" ht="24" customHeight="1">
      <c r="B4" s="404"/>
      <c r="C4" s="404"/>
      <c r="E4" s="403"/>
      <c r="F4" s="405"/>
      <c r="G4" s="405"/>
      <c r="H4" s="405"/>
    </row>
    <row r="5" spans="1:18" ht="24" customHeight="1">
      <c r="A5" s="455">
        <v>1</v>
      </c>
      <c r="B5" s="397" t="s">
        <v>2119</v>
      </c>
      <c r="C5" s="403"/>
      <c r="D5" s="393" t="s">
        <v>212</v>
      </c>
      <c r="E5" s="394">
        <v>1</v>
      </c>
      <c r="F5" s="405"/>
      <c r="G5" s="407">
        <f>$G$51</f>
        <v>0</v>
      </c>
      <c r="H5" s="407"/>
      <c r="Q5" s="401">
        <f t="shared" ref="Q5:Q16" si="0">G5-P5</f>
        <v>0</v>
      </c>
    </row>
    <row r="6" spans="1:18" ht="24" customHeight="1">
      <c r="A6" s="455">
        <v>2</v>
      </c>
      <c r="B6" s="397" t="s">
        <v>2121</v>
      </c>
      <c r="C6" s="403"/>
      <c r="D6" s="393" t="s">
        <v>212</v>
      </c>
      <c r="E6" s="394">
        <v>1</v>
      </c>
      <c r="F6" s="405"/>
      <c r="G6" s="407">
        <f>$G$726</f>
        <v>0</v>
      </c>
      <c r="H6" s="407"/>
      <c r="O6" s="409"/>
      <c r="Q6" s="401">
        <f t="shared" si="0"/>
        <v>0</v>
      </c>
    </row>
    <row r="7" spans="1:18" ht="24" customHeight="1">
      <c r="A7" s="455">
        <v>3</v>
      </c>
      <c r="B7" s="397" t="s">
        <v>3165</v>
      </c>
      <c r="C7" s="403"/>
      <c r="D7" s="393" t="s">
        <v>212</v>
      </c>
      <c r="E7" s="394">
        <v>1</v>
      </c>
      <c r="F7" s="405"/>
      <c r="G7" s="407">
        <f>$G$1076</f>
        <v>0</v>
      </c>
      <c r="H7" s="407"/>
      <c r="O7" s="409"/>
      <c r="Q7" s="401">
        <f t="shared" si="0"/>
        <v>0</v>
      </c>
    </row>
    <row r="8" spans="1:18" ht="24" customHeight="1">
      <c r="A8" s="403">
        <v>4</v>
      </c>
      <c r="B8" s="397" t="s">
        <v>3166</v>
      </c>
      <c r="C8" s="403"/>
      <c r="D8" s="393" t="s">
        <v>212</v>
      </c>
      <c r="E8" s="394">
        <v>1</v>
      </c>
      <c r="F8" s="405"/>
      <c r="G8" s="407">
        <f>$G$1101</f>
        <v>0</v>
      </c>
      <c r="H8" s="407"/>
      <c r="O8" s="409"/>
      <c r="Q8" s="401">
        <f t="shared" si="0"/>
        <v>0</v>
      </c>
    </row>
    <row r="9" spans="1:18" s="401" customFormat="1" ht="24" customHeight="1">
      <c r="A9" s="403">
        <v>5</v>
      </c>
      <c r="B9" s="397" t="s">
        <v>2122</v>
      </c>
      <c r="C9" s="403"/>
      <c r="D9" s="393" t="s">
        <v>212</v>
      </c>
      <c r="E9" s="394">
        <v>1</v>
      </c>
      <c r="F9" s="405"/>
      <c r="G9" s="407">
        <f>$G$1126</f>
        <v>0</v>
      </c>
      <c r="H9" s="407"/>
      <c r="I9" s="403"/>
      <c r="J9" s="405"/>
      <c r="K9" s="405"/>
      <c r="L9" s="405"/>
      <c r="M9" s="406"/>
      <c r="N9" s="400"/>
      <c r="O9" s="409"/>
      <c r="Q9" s="401">
        <f t="shared" si="0"/>
        <v>0</v>
      </c>
      <c r="R9" s="399"/>
    </row>
    <row r="10" spans="1:18" ht="24" customHeight="1">
      <c r="A10" s="403">
        <v>6</v>
      </c>
      <c r="B10" s="397" t="s">
        <v>2112</v>
      </c>
      <c r="C10" s="403"/>
      <c r="D10" s="393" t="s">
        <v>212</v>
      </c>
      <c r="E10" s="394">
        <v>1</v>
      </c>
      <c r="F10" s="405"/>
      <c r="G10" s="407">
        <f>$G$1176</f>
        <v>0</v>
      </c>
      <c r="H10" s="407"/>
      <c r="Q10" s="401">
        <f t="shared" si="0"/>
        <v>0</v>
      </c>
    </row>
    <row r="11" spans="1:18" ht="24" customHeight="1">
      <c r="A11" s="403">
        <v>7</v>
      </c>
      <c r="B11" s="397" t="s">
        <v>2113</v>
      </c>
      <c r="C11" s="403"/>
      <c r="D11" s="393" t="s">
        <v>212</v>
      </c>
      <c r="E11" s="394">
        <v>1</v>
      </c>
      <c r="F11" s="405"/>
      <c r="G11" s="407">
        <f>$G$1201</f>
        <v>0</v>
      </c>
      <c r="H11" s="407"/>
      <c r="Q11" s="401">
        <f t="shared" si="0"/>
        <v>0</v>
      </c>
    </row>
    <row r="12" spans="1:18" ht="24" customHeight="1">
      <c r="A12" s="403">
        <v>8</v>
      </c>
      <c r="B12" s="397" t="s">
        <v>2114</v>
      </c>
      <c r="C12" s="403"/>
      <c r="D12" s="393" t="s">
        <v>212</v>
      </c>
      <c r="E12" s="394">
        <v>1</v>
      </c>
      <c r="F12" s="405"/>
      <c r="G12" s="407">
        <f>$G$1326</f>
        <v>0</v>
      </c>
      <c r="H12" s="407"/>
      <c r="Q12" s="401">
        <f t="shared" si="0"/>
        <v>0</v>
      </c>
    </row>
    <row r="13" spans="1:18" ht="24" customHeight="1">
      <c r="A13" s="403">
        <v>9</v>
      </c>
      <c r="B13" s="397" t="s">
        <v>2115</v>
      </c>
      <c r="C13" s="403"/>
      <c r="D13" s="393" t="s">
        <v>212</v>
      </c>
      <c r="E13" s="394">
        <v>1</v>
      </c>
      <c r="F13" s="405"/>
      <c r="G13" s="407">
        <f>$G$1576</f>
        <v>0</v>
      </c>
      <c r="H13" s="407"/>
      <c r="Q13" s="401">
        <f t="shared" si="0"/>
        <v>0</v>
      </c>
    </row>
    <row r="14" spans="1:18" ht="24" customHeight="1">
      <c r="A14" s="403">
        <v>10</v>
      </c>
      <c r="B14" s="397" t="s">
        <v>2116</v>
      </c>
      <c r="C14" s="403"/>
      <c r="D14" s="393" t="s">
        <v>212</v>
      </c>
      <c r="E14" s="394">
        <v>1</v>
      </c>
      <c r="F14" s="405"/>
      <c r="G14" s="407">
        <f>$G$1626</f>
        <v>0</v>
      </c>
      <c r="H14" s="407"/>
      <c r="Q14" s="401">
        <f t="shared" si="0"/>
        <v>0</v>
      </c>
    </row>
    <row r="15" spans="1:18" ht="24" customHeight="1">
      <c r="A15" s="403">
        <v>11</v>
      </c>
      <c r="B15" s="397" t="s">
        <v>2117</v>
      </c>
      <c r="C15" s="403"/>
      <c r="D15" s="393" t="s">
        <v>212</v>
      </c>
      <c r="E15" s="394">
        <v>1</v>
      </c>
      <c r="F15" s="405"/>
      <c r="G15" s="407">
        <f>$G$1651</f>
        <v>0</v>
      </c>
      <c r="H15" s="407"/>
      <c r="Q15" s="401">
        <f t="shared" si="0"/>
        <v>0</v>
      </c>
    </row>
    <row r="16" spans="1:18" ht="24" customHeight="1">
      <c r="A16" s="403">
        <v>12</v>
      </c>
      <c r="B16" s="397" t="s">
        <v>2118</v>
      </c>
      <c r="C16" s="403"/>
      <c r="D16" s="393" t="s">
        <v>212</v>
      </c>
      <c r="E16" s="394">
        <v>1</v>
      </c>
      <c r="F16" s="405"/>
      <c r="G16" s="407">
        <f>$G$1726</f>
        <v>0</v>
      </c>
      <c r="H16" s="407"/>
      <c r="Q16" s="401">
        <f t="shared" si="0"/>
        <v>0</v>
      </c>
    </row>
    <row r="17" spans="1:18" s="401" customFormat="1" ht="24" customHeight="1">
      <c r="A17" s="403"/>
      <c r="B17" s="397"/>
      <c r="C17" s="403"/>
      <c r="D17" s="393"/>
      <c r="E17" s="394"/>
      <c r="F17" s="405"/>
      <c r="G17" s="407"/>
      <c r="H17" s="407"/>
      <c r="I17" s="403"/>
      <c r="J17" s="405"/>
      <c r="K17" s="405"/>
      <c r="L17" s="405"/>
      <c r="M17" s="406"/>
      <c r="N17" s="400"/>
      <c r="O17" s="409"/>
      <c r="R17" s="399"/>
    </row>
    <row r="18" spans="1:18" s="401" customFormat="1" ht="24" customHeight="1">
      <c r="A18" s="403"/>
      <c r="B18" s="397"/>
      <c r="C18" s="403"/>
      <c r="D18" s="393"/>
      <c r="E18" s="394"/>
      <c r="F18" s="405"/>
      <c r="G18" s="407"/>
      <c r="H18" s="407"/>
      <c r="I18" s="403"/>
      <c r="J18" s="405"/>
      <c r="K18" s="405"/>
      <c r="L18" s="405"/>
      <c r="M18" s="406"/>
      <c r="N18" s="400"/>
      <c r="O18" s="409"/>
      <c r="R18" s="399"/>
    </row>
    <row r="19" spans="1:18" s="401" customFormat="1" ht="24" customHeight="1">
      <c r="A19" s="403"/>
      <c r="B19" s="397"/>
      <c r="C19" s="403"/>
      <c r="D19" s="393"/>
      <c r="E19" s="394"/>
      <c r="F19" s="405"/>
      <c r="G19" s="407"/>
      <c r="H19" s="407"/>
      <c r="I19" s="403"/>
      <c r="J19" s="405"/>
      <c r="K19" s="405"/>
      <c r="L19" s="405"/>
      <c r="M19" s="406"/>
      <c r="N19" s="400"/>
      <c r="O19" s="409"/>
      <c r="R19" s="399"/>
    </row>
    <row r="20" spans="1:18" ht="24" customHeight="1">
      <c r="B20" s="404"/>
      <c r="C20" s="404"/>
      <c r="E20" s="403"/>
      <c r="F20" s="405"/>
      <c r="G20" s="405"/>
      <c r="H20" s="405"/>
    </row>
    <row r="21" spans="1:18" s="401" customFormat="1" ht="24" customHeight="1">
      <c r="A21" s="403"/>
      <c r="B21" s="397"/>
      <c r="C21" s="403"/>
      <c r="D21" s="393"/>
      <c r="E21" s="394"/>
      <c r="F21" s="405"/>
      <c r="G21" s="407"/>
      <c r="H21" s="407"/>
      <c r="I21" s="403"/>
      <c r="J21" s="405"/>
      <c r="K21" s="405"/>
      <c r="L21" s="405"/>
      <c r="M21" s="406"/>
      <c r="N21" s="400"/>
      <c r="O21" s="409"/>
      <c r="R21" s="399"/>
    </row>
    <row r="22" spans="1:18" s="401" customFormat="1" ht="24" customHeight="1">
      <c r="A22" s="403"/>
      <c r="B22" s="397"/>
      <c r="C22" s="403"/>
      <c r="D22" s="393"/>
      <c r="E22" s="394"/>
      <c r="F22" s="405"/>
      <c r="G22" s="407"/>
      <c r="H22" s="407"/>
      <c r="I22" s="403"/>
      <c r="J22" s="405"/>
      <c r="K22" s="405"/>
      <c r="L22" s="405"/>
      <c r="M22" s="406"/>
      <c r="N22" s="400"/>
      <c r="O22" s="409"/>
      <c r="R22" s="399"/>
    </row>
    <row r="23" spans="1:18" s="401" customFormat="1" ht="24" customHeight="1">
      <c r="A23" s="403"/>
      <c r="B23" s="397"/>
      <c r="C23" s="403"/>
      <c r="D23" s="393"/>
      <c r="E23" s="394"/>
      <c r="F23" s="405"/>
      <c r="G23" s="407"/>
      <c r="H23" s="407"/>
      <c r="I23" s="403"/>
      <c r="J23" s="405"/>
      <c r="K23" s="405"/>
      <c r="L23" s="405"/>
      <c r="M23" s="406"/>
      <c r="N23" s="400"/>
      <c r="O23" s="409"/>
      <c r="R23" s="399"/>
    </row>
    <row r="24" spans="1:18" s="401" customFormat="1" ht="24" customHeight="1">
      <c r="A24" s="403"/>
      <c r="B24" s="404"/>
      <c r="C24" s="410"/>
      <c r="D24" s="411"/>
      <c r="E24" s="412"/>
      <c r="F24" s="413"/>
      <c r="G24" s="395"/>
      <c r="H24" s="414"/>
      <c r="I24" s="403"/>
      <c r="J24" s="405"/>
      <c r="K24" s="405"/>
      <c r="L24" s="405"/>
      <c r="M24" s="415"/>
      <c r="N24" s="400"/>
      <c r="R24" s="399"/>
    </row>
    <row r="25" spans="1:18" s="401" customFormat="1" ht="24" customHeight="1">
      <c r="A25" s="403"/>
      <c r="B25" s="397"/>
      <c r="C25" s="403"/>
      <c r="D25" s="393"/>
      <c r="E25" s="394"/>
      <c r="F25" s="405"/>
      <c r="G25" s="407"/>
      <c r="H25" s="407"/>
      <c r="I25" s="403"/>
      <c r="J25" s="405"/>
      <c r="K25" s="405"/>
      <c r="L25" s="405"/>
      <c r="M25" s="406"/>
      <c r="N25" s="400"/>
      <c r="O25" s="409"/>
      <c r="R25" s="399"/>
    </row>
    <row r="26" spans="1:18" s="401" customFormat="1" ht="24" customHeight="1">
      <c r="A26" s="403"/>
      <c r="B26" s="404" t="s">
        <v>254</v>
      </c>
      <c r="C26" s="410"/>
      <c r="D26" s="411"/>
      <c r="E26" s="412"/>
      <c r="F26" s="413"/>
      <c r="G26" s="395">
        <f>SUM(G3:G25)</f>
        <v>0</v>
      </c>
      <c r="H26" s="414"/>
      <c r="I26" s="403"/>
      <c r="J26" s="405"/>
      <c r="K26" s="405"/>
      <c r="L26" s="405"/>
      <c r="M26" s="415"/>
      <c r="N26" s="400"/>
      <c r="P26" s="416">
        <f>SUM(P4:P25)</f>
        <v>0</v>
      </c>
      <c r="Q26" s="416">
        <f>SUM(Q4:Q25)</f>
        <v>0</v>
      </c>
      <c r="R26" s="399"/>
    </row>
    <row r="27" spans="1:18" s="401" customFormat="1" ht="24" customHeight="1">
      <c r="A27" s="403"/>
      <c r="B27" s="403"/>
      <c r="C27" s="403"/>
      <c r="D27" s="403"/>
      <c r="E27" s="403"/>
      <c r="F27" s="405"/>
      <c r="G27" s="405"/>
      <c r="H27" s="405"/>
      <c r="I27" s="403"/>
      <c r="J27" s="405"/>
      <c r="K27" s="405"/>
      <c r="L27" s="405"/>
      <c r="M27" s="406"/>
      <c r="N27" s="400"/>
      <c r="R27" s="417"/>
    </row>
    <row r="28" spans="1:18" ht="24" customHeight="1">
      <c r="A28" s="403">
        <f>$A$5</f>
        <v>1</v>
      </c>
      <c r="B28" s="391" t="str">
        <f>$B$5</f>
        <v>空調設備工事</v>
      </c>
      <c r="D28" s="393"/>
      <c r="E28" s="394"/>
      <c r="G28" s="396"/>
      <c r="H28" s="397"/>
      <c r="O28" s="399"/>
      <c r="P28" s="399"/>
      <c r="Q28" s="399"/>
    </row>
    <row r="29" spans="1:18" ht="24" customHeight="1">
      <c r="D29" s="393"/>
      <c r="E29" s="394"/>
      <c r="G29" s="396"/>
      <c r="H29" s="397"/>
      <c r="O29" s="399"/>
      <c r="P29" s="399"/>
      <c r="Q29" s="399"/>
    </row>
    <row r="30" spans="1:18" ht="24" customHeight="1">
      <c r="A30" s="422" t="s">
        <v>2160</v>
      </c>
      <c r="B30" s="391" t="s">
        <v>2479</v>
      </c>
      <c r="D30" s="393" t="s">
        <v>212</v>
      </c>
      <c r="E30" s="394">
        <v>1</v>
      </c>
      <c r="G30" s="396">
        <f>$G$476</f>
        <v>0</v>
      </c>
      <c r="H30" s="397"/>
      <c r="O30" s="399"/>
      <c r="P30" s="399"/>
      <c r="Q30" s="399"/>
    </row>
    <row r="31" spans="1:18" ht="24" customHeight="1">
      <c r="A31" s="422" t="s">
        <v>2162</v>
      </c>
      <c r="B31" s="391" t="s">
        <v>2480</v>
      </c>
      <c r="D31" s="393" t="s">
        <v>212</v>
      </c>
      <c r="E31" s="394">
        <v>1</v>
      </c>
      <c r="G31" s="396">
        <f>$G$626</f>
        <v>0</v>
      </c>
      <c r="H31" s="397"/>
      <c r="O31" s="399"/>
      <c r="P31" s="399"/>
      <c r="Q31" s="399"/>
    </row>
    <row r="32" spans="1:18" ht="24" customHeight="1">
      <c r="A32" s="422" t="s">
        <v>1499</v>
      </c>
      <c r="B32" s="391" t="s">
        <v>2481</v>
      </c>
      <c r="D32" s="393" t="s">
        <v>212</v>
      </c>
      <c r="E32" s="394">
        <v>1</v>
      </c>
      <c r="G32" s="396">
        <f>$G$701</f>
        <v>0</v>
      </c>
      <c r="H32" s="397"/>
      <c r="O32" s="399"/>
      <c r="P32" s="399"/>
      <c r="Q32" s="399"/>
    </row>
    <row r="33" spans="1:17" ht="24" customHeight="1">
      <c r="A33" s="422"/>
      <c r="D33" s="393"/>
      <c r="E33" s="394"/>
      <c r="G33" s="396"/>
      <c r="H33" s="397"/>
      <c r="O33" s="399"/>
      <c r="P33" s="399"/>
      <c r="Q33" s="399"/>
    </row>
    <row r="34" spans="1:17" ht="24" customHeight="1">
      <c r="A34" s="399"/>
      <c r="D34" s="393"/>
      <c r="E34" s="394"/>
      <c r="G34" s="396"/>
      <c r="H34" s="397"/>
      <c r="O34" s="399"/>
      <c r="P34" s="399"/>
      <c r="Q34" s="399"/>
    </row>
    <row r="35" spans="1:17" ht="24" customHeight="1">
      <c r="D35" s="393"/>
      <c r="E35" s="394"/>
      <c r="G35" s="396"/>
      <c r="H35" s="397"/>
      <c r="O35" s="399"/>
      <c r="P35" s="399"/>
      <c r="Q35" s="399"/>
    </row>
    <row r="36" spans="1:17" ht="24" customHeight="1">
      <c r="D36" s="393"/>
      <c r="E36" s="394"/>
      <c r="G36" s="396"/>
      <c r="H36" s="397"/>
      <c r="O36" s="399"/>
      <c r="P36" s="399"/>
      <c r="Q36" s="399"/>
    </row>
    <row r="37" spans="1:17" ht="24" customHeight="1">
      <c r="D37" s="393"/>
      <c r="E37" s="394"/>
      <c r="G37" s="396"/>
      <c r="H37" s="397"/>
      <c r="O37" s="399"/>
      <c r="P37" s="399"/>
      <c r="Q37" s="399"/>
    </row>
    <row r="38" spans="1:17" ht="24" customHeight="1">
      <c r="D38" s="393"/>
      <c r="E38" s="394"/>
      <c r="G38" s="396"/>
      <c r="H38" s="397"/>
      <c r="O38" s="399"/>
      <c r="P38" s="399"/>
      <c r="Q38" s="399"/>
    </row>
    <row r="39" spans="1:17" ht="24" customHeight="1">
      <c r="D39" s="393"/>
      <c r="E39" s="394"/>
      <c r="G39" s="396"/>
      <c r="H39" s="397"/>
      <c r="O39" s="399"/>
      <c r="P39" s="399"/>
      <c r="Q39" s="399"/>
    </row>
    <row r="40" spans="1:17" ht="24" customHeight="1">
      <c r="D40" s="393"/>
      <c r="E40" s="394"/>
      <c r="G40" s="396"/>
      <c r="H40" s="397"/>
      <c r="O40" s="399"/>
      <c r="P40" s="399"/>
      <c r="Q40" s="399"/>
    </row>
    <row r="41" spans="1:17" ht="24" customHeight="1">
      <c r="D41" s="393"/>
      <c r="E41" s="394"/>
      <c r="G41" s="396"/>
      <c r="H41" s="397"/>
      <c r="O41" s="399"/>
      <c r="P41" s="399"/>
      <c r="Q41" s="399"/>
    </row>
    <row r="42" spans="1:17" ht="24" customHeight="1">
      <c r="D42" s="393"/>
      <c r="E42" s="394"/>
      <c r="G42" s="396"/>
      <c r="H42" s="397"/>
      <c r="O42" s="399"/>
      <c r="P42" s="399"/>
      <c r="Q42" s="399"/>
    </row>
    <row r="43" spans="1:17" ht="24" customHeight="1">
      <c r="D43" s="393"/>
      <c r="E43" s="394"/>
      <c r="G43" s="396"/>
      <c r="H43" s="397"/>
      <c r="O43" s="399"/>
      <c r="P43" s="399"/>
      <c r="Q43" s="399"/>
    </row>
    <row r="44" spans="1:17" ht="24" customHeight="1">
      <c r="D44" s="393"/>
      <c r="E44" s="394"/>
      <c r="G44" s="396"/>
      <c r="H44" s="397"/>
      <c r="O44" s="399"/>
      <c r="P44" s="399"/>
      <c r="Q44" s="399"/>
    </row>
    <row r="45" spans="1:17" ht="24" customHeight="1">
      <c r="D45" s="393"/>
      <c r="E45" s="394"/>
      <c r="G45" s="396"/>
      <c r="H45" s="397"/>
      <c r="O45" s="399"/>
      <c r="P45" s="399"/>
      <c r="Q45" s="399"/>
    </row>
    <row r="46" spans="1:17" ht="24" customHeight="1">
      <c r="D46" s="393"/>
      <c r="E46" s="394"/>
      <c r="G46" s="396"/>
      <c r="H46" s="397"/>
      <c r="O46" s="399"/>
      <c r="P46" s="399"/>
      <c r="Q46" s="399"/>
    </row>
    <row r="47" spans="1:17" ht="24" customHeight="1">
      <c r="D47" s="393"/>
      <c r="E47" s="394"/>
      <c r="G47" s="396"/>
      <c r="H47" s="397"/>
      <c r="O47" s="399"/>
      <c r="P47" s="399"/>
      <c r="Q47" s="399"/>
    </row>
    <row r="48" spans="1:17" ht="24" customHeight="1">
      <c r="D48" s="393"/>
      <c r="E48" s="394"/>
      <c r="G48" s="396"/>
      <c r="H48" s="397"/>
      <c r="O48" s="399"/>
      <c r="P48" s="399"/>
      <c r="Q48" s="399"/>
    </row>
    <row r="49" spans="1:18" ht="24" customHeight="1">
      <c r="D49" s="393"/>
      <c r="E49" s="394"/>
      <c r="G49" s="396"/>
      <c r="H49" s="397"/>
      <c r="O49" s="399"/>
      <c r="P49" s="399"/>
      <c r="Q49" s="399"/>
    </row>
    <row r="50" spans="1:18" ht="24" customHeight="1">
      <c r="D50" s="393"/>
      <c r="E50" s="394"/>
      <c r="G50" s="396"/>
      <c r="H50" s="397"/>
      <c r="O50" s="399"/>
      <c r="P50" s="399"/>
      <c r="Q50" s="399"/>
    </row>
    <row r="51" spans="1:18" ht="24" customHeight="1">
      <c r="B51" s="391" t="s">
        <v>2159</v>
      </c>
      <c r="C51" s="410"/>
      <c r="D51" s="411"/>
      <c r="E51" s="394"/>
      <c r="F51" s="413"/>
      <c r="G51" s="395">
        <f>SUM(G28:G50)</f>
        <v>0</v>
      </c>
      <c r="H51" s="424"/>
      <c r="I51" s="425"/>
      <c r="J51" s="426"/>
      <c r="K51" s="426"/>
      <c r="L51" s="426"/>
      <c r="M51" s="427"/>
      <c r="O51" s="399"/>
      <c r="P51" s="399"/>
      <c r="Q51" s="399"/>
    </row>
    <row r="52" spans="1:18" ht="24" customHeight="1">
      <c r="D52" s="393"/>
      <c r="E52" s="394"/>
      <c r="G52" s="396"/>
      <c r="H52" s="397"/>
      <c r="O52" s="399"/>
      <c r="P52" s="399"/>
      <c r="Q52" s="399"/>
      <c r="R52" s="417"/>
    </row>
    <row r="53" spans="1:18" ht="24" customHeight="1">
      <c r="A53" s="422" t="s">
        <v>2164</v>
      </c>
      <c r="B53" s="391" t="s">
        <v>2482</v>
      </c>
      <c r="D53" s="393"/>
      <c r="E53" s="394"/>
      <c r="G53" s="396"/>
      <c r="H53" s="397"/>
      <c r="O53" s="399"/>
      <c r="P53" s="399"/>
      <c r="Q53" s="399"/>
    </row>
    <row r="54" spans="1:18" ht="24" customHeight="1">
      <c r="D54" s="393"/>
      <c r="E54" s="394"/>
      <c r="G54" s="396"/>
      <c r="H54" s="397"/>
      <c r="O54" s="399"/>
      <c r="P54" s="399"/>
      <c r="Q54" s="399"/>
    </row>
    <row r="55" spans="1:18" ht="24" customHeight="1">
      <c r="B55" s="391" t="s">
        <v>2483</v>
      </c>
      <c r="C55" s="436" t="s">
        <v>2484</v>
      </c>
      <c r="D55" s="393" t="s">
        <v>1060</v>
      </c>
      <c r="E55" s="394">
        <v>1</v>
      </c>
      <c r="G55" s="396">
        <f t="shared" ref="G55" si="1">E55*F55</f>
        <v>0</v>
      </c>
      <c r="H55" s="421"/>
      <c r="O55" s="399"/>
      <c r="P55" s="399"/>
      <c r="Q55" s="399"/>
    </row>
    <row r="56" spans="1:18" ht="24" customHeight="1">
      <c r="C56" s="392" t="s">
        <v>2485</v>
      </c>
      <c r="D56" s="393"/>
      <c r="E56" s="394"/>
      <c r="G56" s="396"/>
      <c r="H56" s="397"/>
      <c r="O56" s="399"/>
      <c r="P56" s="399"/>
      <c r="Q56" s="399"/>
    </row>
    <row r="57" spans="1:18" ht="24" customHeight="1">
      <c r="D57" s="393"/>
      <c r="E57" s="394"/>
      <c r="G57" s="396"/>
      <c r="H57" s="397"/>
      <c r="O57" s="399"/>
      <c r="P57" s="399"/>
      <c r="Q57" s="399"/>
    </row>
    <row r="58" spans="1:18" ht="24" customHeight="1">
      <c r="B58" s="391" t="s">
        <v>2486</v>
      </c>
      <c r="C58" s="436" t="s">
        <v>2484</v>
      </c>
      <c r="D58" s="393" t="s">
        <v>2487</v>
      </c>
      <c r="E58" s="394">
        <v>1</v>
      </c>
      <c r="G58" s="396">
        <f t="shared" ref="G58" si="2">E58*F58</f>
        <v>0</v>
      </c>
      <c r="H58" s="421"/>
      <c r="O58" s="399"/>
      <c r="P58" s="399"/>
      <c r="Q58" s="399"/>
    </row>
    <row r="59" spans="1:18" ht="24" customHeight="1">
      <c r="C59" s="392" t="s">
        <v>2488</v>
      </c>
      <c r="D59" s="393"/>
      <c r="E59" s="394"/>
      <c r="G59" s="396"/>
      <c r="H59" s="397"/>
      <c r="O59" s="399"/>
      <c r="P59" s="399"/>
      <c r="Q59" s="399"/>
    </row>
    <row r="60" spans="1:18" ht="24" customHeight="1">
      <c r="D60" s="393"/>
      <c r="E60" s="394"/>
      <c r="G60" s="396"/>
      <c r="H60" s="397"/>
      <c r="O60" s="399"/>
      <c r="P60" s="399"/>
      <c r="Q60" s="399"/>
    </row>
    <row r="61" spans="1:18" ht="24" customHeight="1">
      <c r="B61" s="391" t="s">
        <v>2489</v>
      </c>
      <c r="C61" s="436" t="s">
        <v>2484</v>
      </c>
      <c r="D61" s="393" t="s">
        <v>2487</v>
      </c>
      <c r="E61" s="394">
        <v>1</v>
      </c>
      <c r="G61" s="396">
        <f t="shared" ref="G61" si="3">E61*F61</f>
        <v>0</v>
      </c>
      <c r="H61" s="421"/>
      <c r="O61" s="399"/>
      <c r="P61" s="399"/>
      <c r="Q61" s="399"/>
    </row>
    <row r="62" spans="1:18" ht="24" customHeight="1">
      <c r="C62" s="392" t="s">
        <v>2490</v>
      </c>
      <c r="D62" s="393"/>
      <c r="E62" s="394"/>
      <c r="G62" s="396"/>
      <c r="H62" s="397"/>
      <c r="O62" s="399"/>
      <c r="P62" s="399"/>
      <c r="Q62" s="399"/>
    </row>
    <row r="63" spans="1:18" ht="24" customHeight="1">
      <c r="D63" s="393"/>
      <c r="E63" s="394"/>
      <c r="G63" s="396"/>
      <c r="H63" s="397"/>
      <c r="O63" s="399"/>
      <c r="P63" s="399"/>
      <c r="Q63" s="399"/>
    </row>
    <row r="64" spans="1:18" ht="24" customHeight="1">
      <c r="B64" s="391" t="s">
        <v>2491</v>
      </c>
      <c r="C64" s="436" t="s">
        <v>2484</v>
      </c>
      <c r="D64" s="393" t="s">
        <v>2487</v>
      </c>
      <c r="E64" s="394">
        <v>1</v>
      </c>
      <c r="G64" s="396">
        <f t="shared" ref="G64" si="4">E64*F64</f>
        <v>0</v>
      </c>
      <c r="H64" s="421"/>
      <c r="O64" s="399"/>
      <c r="P64" s="399"/>
      <c r="Q64" s="399"/>
    </row>
    <row r="65" spans="2:18" ht="24" customHeight="1">
      <c r="C65" s="392" t="s">
        <v>2492</v>
      </c>
      <c r="D65" s="393"/>
      <c r="E65" s="394"/>
      <c r="G65" s="396"/>
      <c r="H65" s="397"/>
      <c r="O65" s="399"/>
      <c r="P65" s="399"/>
      <c r="Q65" s="399"/>
    </row>
    <row r="66" spans="2:18" ht="24" customHeight="1">
      <c r="D66" s="393"/>
      <c r="E66" s="394"/>
      <c r="G66" s="396"/>
      <c r="H66" s="397"/>
      <c r="O66" s="399"/>
      <c r="P66" s="399"/>
      <c r="Q66" s="399"/>
    </row>
    <row r="67" spans="2:18" ht="24" customHeight="1">
      <c r="B67" s="391" t="s">
        <v>2493</v>
      </c>
      <c r="C67" s="436" t="s">
        <v>2494</v>
      </c>
      <c r="D67" s="393" t="s">
        <v>2487</v>
      </c>
      <c r="E67" s="394">
        <v>3</v>
      </c>
      <c r="G67" s="396">
        <f t="shared" ref="G67" si="5">E67*F67</f>
        <v>0</v>
      </c>
      <c r="H67" s="421"/>
      <c r="O67" s="399"/>
      <c r="P67" s="399"/>
      <c r="Q67" s="399"/>
    </row>
    <row r="68" spans="2:18" ht="24" customHeight="1">
      <c r="C68" s="392" t="s">
        <v>2495</v>
      </c>
      <c r="D68" s="393"/>
      <c r="E68" s="394"/>
      <c r="G68" s="396"/>
      <c r="H68" s="397"/>
      <c r="O68" s="399"/>
      <c r="P68" s="399"/>
      <c r="Q68" s="399"/>
    </row>
    <row r="69" spans="2:18" ht="24" customHeight="1">
      <c r="C69" s="392" t="s">
        <v>2496</v>
      </c>
      <c r="D69" s="393"/>
      <c r="E69" s="394"/>
      <c r="G69" s="396"/>
      <c r="H69" s="397"/>
      <c r="O69" s="399"/>
      <c r="P69" s="399"/>
      <c r="Q69" s="399"/>
    </row>
    <row r="70" spans="2:18" ht="24" customHeight="1">
      <c r="C70" s="392" t="s">
        <v>2497</v>
      </c>
      <c r="D70" s="393"/>
      <c r="E70" s="394"/>
      <c r="G70" s="396"/>
      <c r="H70" s="397"/>
      <c r="O70" s="399"/>
      <c r="P70" s="399"/>
      <c r="Q70" s="399"/>
    </row>
    <row r="71" spans="2:18" ht="24" customHeight="1">
      <c r="C71" s="392" t="s">
        <v>2498</v>
      </c>
      <c r="D71" s="393"/>
      <c r="E71" s="394"/>
      <c r="G71" s="396"/>
      <c r="H71" s="397"/>
      <c r="O71" s="399"/>
      <c r="P71" s="399"/>
      <c r="Q71" s="399"/>
    </row>
    <row r="72" spans="2:18" ht="24" customHeight="1">
      <c r="C72" s="392" t="s">
        <v>2499</v>
      </c>
      <c r="D72" s="393"/>
      <c r="E72" s="394"/>
      <c r="G72" s="396"/>
      <c r="H72" s="397"/>
      <c r="O72" s="399"/>
      <c r="P72" s="399"/>
      <c r="Q72" s="399"/>
    </row>
    <row r="73" spans="2:18" ht="24" customHeight="1">
      <c r="D73" s="393"/>
      <c r="E73" s="394"/>
      <c r="G73" s="396"/>
      <c r="H73" s="397"/>
      <c r="O73" s="399"/>
      <c r="P73" s="399"/>
      <c r="Q73" s="399"/>
    </row>
    <row r="74" spans="2:18" ht="24" customHeight="1">
      <c r="B74" s="441" t="s">
        <v>2500</v>
      </c>
      <c r="C74" s="392" t="s">
        <v>2501</v>
      </c>
      <c r="D74" s="393" t="s">
        <v>2025</v>
      </c>
      <c r="E74" s="394">
        <v>1</v>
      </c>
      <c r="G74" s="396">
        <f t="shared" ref="G74" si="6">E74*F74</f>
        <v>0</v>
      </c>
      <c r="H74" s="421"/>
      <c r="O74" s="399"/>
      <c r="P74" s="399"/>
      <c r="Q74" s="399"/>
    </row>
    <row r="75" spans="2:18" ht="24" customHeight="1">
      <c r="C75" s="392" t="s">
        <v>2502</v>
      </c>
      <c r="D75" s="393"/>
      <c r="E75" s="394"/>
      <c r="G75" s="396"/>
      <c r="H75" s="397"/>
      <c r="O75" s="399"/>
      <c r="P75" s="399"/>
      <c r="Q75" s="399"/>
    </row>
    <row r="76" spans="2:18" ht="24" customHeight="1">
      <c r="C76" s="392" t="s">
        <v>2503</v>
      </c>
      <c r="D76" s="393"/>
      <c r="E76" s="394"/>
      <c r="G76" s="396"/>
      <c r="H76" s="397"/>
      <c r="O76" s="399"/>
      <c r="P76" s="399"/>
      <c r="Q76" s="399"/>
    </row>
    <row r="77" spans="2:18" ht="24" customHeight="1">
      <c r="C77" s="392" t="s">
        <v>2504</v>
      </c>
      <c r="D77" s="393"/>
      <c r="E77" s="394"/>
      <c r="G77" s="396"/>
      <c r="H77" s="397"/>
      <c r="O77" s="399"/>
      <c r="P77" s="399"/>
      <c r="Q77" s="399"/>
      <c r="R77" s="417"/>
    </row>
    <row r="78" spans="2:18" ht="24" customHeight="1">
      <c r="D78" s="393"/>
      <c r="E78" s="394"/>
      <c r="G78" s="396"/>
      <c r="H78" s="397"/>
      <c r="O78" s="399"/>
      <c r="P78" s="399"/>
      <c r="Q78" s="399"/>
    </row>
    <row r="79" spans="2:18" ht="24" customHeight="1">
      <c r="B79" s="441" t="s">
        <v>2505</v>
      </c>
      <c r="C79" s="392" t="s">
        <v>2501</v>
      </c>
      <c r="D79" s="393" t="s">
        <v>2025</v>
      </c>
      <c r="E79" s="394">
        <v>1</v>
      </c>
      <c r="G79" s="396">
        <f t="shared" ref="G79" si="7">E79*F79</f>
        <v>0</v>
      </c>
      <c r="H79" s="421"/>
      <c r="O79" s="399"/>
      <c r="P79" s="399"/>
      <c r="Q79" s="399"/>
    </row>
    <row r="80" spans="2:18" ht="24" customHeight="1">
      <c r="C80" s="392" t="s">
        <v>2506</v>
      </c>
      <c r="D80" s="393"/>
      <c r="E80" s="394"/>
      <c r="G80" s="396"/>
      <c r="H80" s="397"/>
      <c r="O80" s="399"/>
      <c r="P80" s="399"/>
      <c r="Q80" s="399"/>
    </row>
    <row r="81" spans="2:17" ht="24" customHeight="1">
      <c r="C81" s="392" t="s">
        <v>2507</v>
      </c>
      <c r="D81" s="393"/>
      <c r="E81" s="394"/>
      <c r="G81" s="396"/>
      <c r="H81" s="397"/>
      <c r="O81" s="399"/>
      <c r="P81" s="399"/>
      <c r="Q81" s="399"/>
    </row>
    <row r="82" spans="2:17" ht="24" customHeight="1">
      <c r="C82" s="392" t="s">
        <v>2508</v>
      </c>
      <c r="D82" s="393"/>
      <c r="E82" s="394"/>
      <c r="G82" s="396"/>
      <c r="H82" s="397"/>
      <c r="O82" s="399"/>
      <c r="P82" s="399"/>
      <c r="Q82" s="399"/>
    </row>
    <row r="83" spans="2:17" ht="24" customHeight="1">
      <c r="D83" s="393"/>
      <c r="E83" s="394"/>
      <c r="G83" s="396"/>
      <c r="H83" s="397"/>
      <c r="O83" s="399"/>
      <c r="P83" s="399"/>
      <c r="Q83" s="399"/>
    </row>
    <row r="84" spans="2:17" ht="24" customHeight="1">
      <c r="B84" s="391" t="s">
        <v>2509</v>
      </c>
      <c r="C84" s="392" t="s">
        <v>2510</v>
      </c>
      <c r="D84" s="393" t="s">
        <v>1060</v>
      </c>
      <c r="E84" s="394">
        <v>1</v>
      </c>
      <c r="G84" s="396">
        <f t="shared" ref="G84" si="8">E84*F84</f>
        <v>0</v>
      </c>
      <c r="H84" s="421"/>
      <c r="O84" s="399"/>
      <c r="P84" s="399"/>
      <c r="Q84" s="399"/>
    </row>
    <row r="85" spans="2:17" ht="24" customHeight="1">
      <c r="C85" s="392" t="s">
        <v>2511</v>
      </c>
      <c r="D85" s="393"/>
      <c r="E85" s="394"/>
      <c r="G85" s="396"/>
      <c r="H85" s="397"/>
      <c r="O85" s="399"/>
      <c r="P85" s="399"/>
      <c r="Q85" s="399"/>
    </row>
    <row r="86" spans="2:17" ht="24" customHeight="1">
      <c r="C86" s="392" t="s">
        <v>2512</v>
      </c>
      <c r="D86" s="393"/>
      <c r="E86" s="394"/>
      <c r="G86" s="396"/>
      <c r="H86" s="397"/>
      <c r="O86" s="399"/>
      <c r="P86" s="399"/>
      <c r="Q86" s="399"/>
    </row>
    <row r="87" spans="2:17" ht="24" customHeight="1">
      <c r="C87" s="436" t="s">
        <v>2513</v>
      </c>
      <c r="D87" s="393"/>
      <c r="E87" s="394"/>
      <c r="G87" s="396"/>
      <c r="H87" s="397"/>
      <c r="O87" s="399"/>
      <c r="P87" s="399"/>
      <c r="Q87" s="399"/>
    </row>
    <row r="88" spans="2:17" ht="24" customHeight="1">
      <c r="C88" s="436" t="s">
        <v>2514</v>
      </c>
      <c r="D88" s="393"/>
      <c r="E88" s="394"/>
      <c r="G88" s="396"/>
      <c r="H88" s="397"/>
      <c r="O88" s="399"/>
      <c r="P88" s="399"/>
      <c r="Q88" s="399"/>
    </row>
    <row r="89" spans="2:17" ht="24" customHeight="1">
      <c r="D89" s="393"/>
      <c r="E89" s="394"/>
      <c r="G89" s="396"/>
      <c r="H89" s="397"/>
      <c r="O89" s="399"/>
      <c r="P89" s="399"/>
      <c r="Q89" s="399"/>
    </row>
    <row r="90" spans="2:17" ht="24" customHeight="1">
      <c r="B90" s="391" t="s">
        <v>2515</v>
      </c>
      <c r="C90" s="392" t="s">
        <v>2516</v>
      </c>
      <c r="D90" s="393" t="s">
        <v>2487</v>
      </c>
      <c r="E90" s="394">
        <v>1</v>
      </c>
      <c r="G90" s="396">
        <f t="shared" ref="G90" si="9">E90*F90</f>
        <v>0</v>
      </c>
      <c r="H90" s="421"/>
      <c r="O90" s="399"/>
      <c r="P90" s="399"/>
      <c r="Q90" s="399"/>
    </row>
    <row r="91" spans="2:17" ht="24" customHeight="1">
      <c r="C91" s="392" t="s">
        <v>3157</v>
      </c>
      <c r="D91" s="393"/>
      <c r="E91" s="394"/>
      <c r="G91" s="396"/>
      <c r="H91" s="397"/>
      <c r="O91" s="399"/>
      <c r="P91" s="399"/>
      <c r="Q91" s="399"/>
    </row>
    <row r="92" spans="2:17" ht="24" customHeight="1">
      <c r="C92" s="392" t="s">
        <v>2517</v>
      </c>
      <c r="D92" s="393"/>
      <c r="E92" s="394"/>
      <c r="G92" s="396"/>
      <c r="H92" s="397"/>
      <c r="O92" s="399"/>
      <c r="P92" s="399"/>
      <c r="Q92" s="399"/>
    </row>
    <row r="93" spans="2:17" ht="24" customHeight="1">
      <c r="C93" s="392" t="s">
        <v>2518</v>
      </c>
      <c r="D93" s="393"/>
      <c r="E93" s="394"/>
      <c r="G93" s="396"/>
      <c r="H93" s="397"/>
      <c r="O93" s="399"/>
      <c r="P93" s="399"/>
      <c r="Q93" s="399"/>
    </row>
    <row r="94" spans="2:17" ht="24" customHeight="1">
      <c r="C94" s="392" t="s">
        <v>2519</v>
      </c>
      <c r="D94" s="393"/>
      <c r="E94" s="394"/>
      <c r="G94" s="396"/>
      <c r="H94" s="397"/>
      <c r="O94" s="399"/>
      <c r="P94" s="399"/>
      <c r="Q94" s="399"/>
    </row>
    <row r="95" spans="2:17" ht="24" customHeight="1">
      <c r="C95" s="392" t="s">
        <v>2520</v>
      </c>
      <c r="D95" s="393"/>
      <c r="E95" s="394"/>
      <c r="G95" s="396"/>
      <c r="H95" s="397"/>
      <c r="O95" s="399"/>
      <c r="P95" s="399"/>
      <c r="Q95" s="399"/>
    </row>
    <row r="96" spans="2:17" ht="24" customHeight="1">
      <c r="C96" s="392" t="s">
        <v>2521</v>
      </c>
      <c r="D96" s="393"/>
      <c r="E96" s="394"/>
      <c r="G96" s="396"/>
      <c r="H96" s="397"/>
      <c r="O96" s="399"/>
      <c r="P96" s="399"/>
      <c r="Q96" s="399"/>
    </row>
    <row r="97" spans="2:18" ht="24" customHeight="1">
      <c r="D97" s="393"/>
      <c r="E97" s="394"/>
      <c r="G97" s="396"/>
      <c r="H97" s="397"/>
      <c r="O97" s="399"/>
      <c r="P97" s="399"/>
      <c r="Q97" s="399"/>
    </row>
    <row r="98" spans="2:18" ht="24" customHeight="1">
      <c r="B98" s="391" t="s">
        <v>2522</v>
      </c>
      <c r="C98" s="392" t="s">
        <v>2510</v>
      </c>
      <c r="D98" s="393" t="s">
        <v>2487</v>
      </c>
      <c r="E98" s="394">
        <v>1</v>
      </c>
      <c r="G98" s="396">
        <f t="shared" ref="G98" si="10">E98*F98</f>
        <v>0</v>
      </c>
      <c r="H98" s="421"/>
      <c r="O98" s="399"/>
      <c r="P98" s="399"/>
      <c r="Q98" s="399"/>
    </row>
    <row r="99" spans="2:18" ht="24" customHeight="1">
      <c r="B99" s="391" t="s">
        <v>2523</v>
      </c>
      <c r="C99" s="392" t="s">
        <v>2524</v>
      </c>
      <c r="D99" s="393"/>
      <c r="E99" s="394"/>
      <c r="G99" s="396"/>
      <c r="H99" s="397"/>
      <c r="O99" s="399"/>
      <c r="P99" s="399"/>
      <c r="Q99" s="399"/>
    </row>
    <row r="100" spans="2:18" ht="24" customHeight="1">
      <c r="C100" s="392" t="s">
        <v>2525</v>
      </c>
      <c r="D100" s="393"/>
      <c r="E100" s="394"/>
      <c r="G100" s="396"/>
      <c r="H100" s="397"/>
      <c r="O100" s="399"/>
      <c r="P100" s="399"/>
      <c r="Q100" s="399"/>
    </row>
    <row r="101" spans="2:18" ht="24" customHeight="1">
      <c r="C101" s="436" t="s">
        <v>3158</v>
      </c>
      <c r="D101" s="393"/>
      <c r="E101" s="394"/>
      <c r="G101" s="396"/>
      <c r="H101" s="397"/>
      <c r="O101" s="399"/>
      <c r="P101" s="399"/>
      <c r="Q101" s="399"/>
    </row>
    <row r="102" spans="2:18" ht="24" customHeight="1">
      <c r="D102" s="393"/>
      <c r="E102" s="394"/>
      <c r="G102" s="396"/>
      <c r="H102" s="397"/>
      <c r="O102" s="399"/>
      <c r="P102" s="399"/>
      <c r="Q102" s="399"/>
      <c r="R102" s="417"/>
    </row>
    <row r="103" spans="2:18" ht="24" customHeight="1">
      <c r="B103" s="391" t="s">
        <v>2526</v>
      </c>
      <c r="C103" s="392" t="s">
        <v>2510</v>
      </c>
      <c r="D103" s="393" t="s">
        <v>2487</v>
      </c>
      <c r="E103" s="394">
        <v>1</v>
      </c>
      <c r="G103" s="396">
        <f t="shared" ref="G103" si="11">E103*F103</f>
        <v>0</v>
      </c>
      <c r="H103" s="421"/>
      <c r="O103" s="399"/>
      <c r="P103" s="399"/>
      <c r="Q103" s="399"/>
    </row>
    <row r="104" spans="2:18" ht="24" customHeight="1">
      <c r="B104" s="391" t="s">
        <v>2523</v>
      </c>
      <c r="C104" s="392" t="s">
        <v>2524</v>
      </c>
      <c r="D104" s="393"/>
      <c r="E104" s="394"/>
      <c r="G104" s="396"/>
      <c r="H104" s="397"/>
      <c r="O104" s="399"/>
      <c r="P104" s="399"/>
      <c r="Q104" s="399"/>
    </row>
    <row r="105" spans="2:18" ht="24" customHeight="1">
      <c r="C105" s="392" t="s">
        <v>2527</v>
      </c>
      <c r="D105" s="393"/>
      <c r="E105" s="394"/>
      <c r="G105" s="396"/>
      <c r="H105" s="397"/>
      <c r="O105" s="399"/>
      <c r="P105" s="399"/>
      <c r="Q105" s="399"/>
    </row>
    <row r="106" spans="2:18" ht="24" customHeight="1">
      <c r="C106" s="436" t="s">
        <v>3158</v>
      </c>
      <c r="D106" s="393"/>
      <c r="E106" s="394"/>
      <c r="G106" s="396"/>
      <c r="H106" s="397"/>
      <c r="O106" s="399"/>
      <c r="P106" s="399"/>
      <c r="Q106" s="399"/>
    </row>
    <row r="107" spans="2:18" ht="24" customHeight="1">
      <c r="D107" s="393"/>
      <c r="E107" s="394"/>
      <c r="G107" s="396"/>
      <c r="H107" s="397"/>
      <c r="O107" s="399"/>
      <c r="P107" s="399"/>
      <c r="Q107" s="399"/>
    </row>
    <row r="108" spans="2:18" ht="24" customHeight="1">
      <c r="B108" s="391" t="s">
        <v>2528</v>
      </c>
      <c r="C108" s="392" t="s">
        <v>2510</v>
      </c>
      <c r="D108" s="393" t="s">
        <v>2487</v>
      </c>
      <c r="E108" s="394">
        <v>1</v>
      </c>
      <c r="G108" s="396">
        <f t="shared" ref="G108" si="12">E108*F108</f>
        <v>0</v>
      </c>
      <c r="H108" s="421"/>
      <c r="O108" s="399"/>
      <c r="P108" s="399"/>
      <c r="Q108" s="399"/>
    </row>
    <row r="109" spans="2:18" ht="24" customHeight="1">
      <c r="B109" s="391" t="s">
        <v>2523</v>
      </c>
      <c r="C109" s="392" t="s">
        <v>2524</v>
      </c>
      <c r="D109" s="393"/>
      <c r="E109" s="394"/>
      <c r="G109" s="396"/>
      <c r="H109" s="397"/>
      <c r="O109" s="399"/>
      <c r="P109" s="399"/>
      <c r="Q109" s="399"/>
    </row>
    <row r="110" spans="2:18" ht="24" customHeight="1">
      <c r="C110" s="392" t="s">
        <v>2529</v>
      </c>
      <c r="D110" s="393"/>
      <c r="E110" s="394"/>
      <c r="G110" s="396"/>
      <c r="H110" s="397"/>
      <c r="O110" s="399"/>
      <c r="P110" s="399"/>
      <c r="Q110" s="399"/>
    </row>
    <row r="111" spans="2:18" ht="24" customHeight="1">
      <c r="C111" s="436" t="s">
        <v>3158</v>
      </c>
      <c r="D111" s="393"/>
      <c r="E111" s="394"/>
      <c r="G111" s="396"/>
      <c r="H111" s="397"/>
      <c r="O111" s="399"/>
      <c r="P111" s="399"/>
      <c r="Q111" s="399"/>
    </row>
    <row r="112" spans="2:18" ht="24" customHeight="1">
      <c r="D112" s="393"/>
      <c r="E112" s="394"/>
      <c r="G112" s="396"/>
      <c r="H112" s="397"/>
      <c r="O112" s="399"/>
      <c r="P112" s="399"/>
      <c r="Q112" s="399"/>
    </row>
    <row r="113" spans="2:26" ht="24" customHeight="1">
      <c r="B113" s="391" t="s">
        <v>2530</v>
      </c>
      <c r="C113" s="392" t="s">
        <v>2510</v>
      </c>
      <c r="D113" s="393" t="s">
        <v>2487</v>
      </c>
      <c r="E113" s="394">
        <v>1</v>
      </c>
      <c r="G113" s="396">
        <f t="shared" ref="G113" si="13">E113*F113</f>
        <v>0</v>
      </c>
      <c r="H113" s="421"/>
      <c r="O113" s="399"/>
      <c r="P113" s="399"/>
      <c r="Q113" s="399"/>
    </row>
    <row r="114" spans="2:26" ht="24" customHeight="1">
      <c r="B114" s="391" t="s">
        <v>2523</v>
      </c>
      <c r="C114" s="392" t="s">
        <v>2524</v>
      </c>
      <c r="D114" s="393"/>
      <c r="E114" s="394"/>
      <c r="G114" s="396"/>
      <c r="H114" s="397"/>
      <c r="O114" s="399"/>
      <c r="P114" s="399"/>
      <c r="Q114" s="399"/>
    </row>
    <row r="115" spans="2:26" ht="24" customHeight="1">
      <c r="C115" s="392" t="s">
        <v>2531</v>
      </c>
      <c r="D115" s="393"/>
      <c r="E115" s="394"/>
      <c r="G115" s="396"/>
      <c r="H115" s="397"/>
      <c r="O115" s="399"/>
      <c r="P115" s="399"/>
      <c r="Q115" s="399"/>
    </row>
    <row r="116" spans="2:26" ht="24" customHeight="1">
      <c r="C116" s="436" t="s">
        <v>3158</v>
      </c>
      <c r="D116" s="393"/>
      <c r="E116" s="394"/>
      <c r="G116" s="396"/>
      <c r="H116" s="397"/>
      <c r="O116" s="399"/>
      <c r="P116" s="399"/>
      <c r="Q116" s="399"/>
    </row>
    <row r="117" spans="2:26" ht="24" customHeight="1">
      <c r="D117" s="393"/>
      <c r="E117" s="394"/>
      <c r="G117" s="396"/>
      <c r="H117" s="397"/>
      <c r="O117" s="399"/>
      <c r="P117" s="399"/>
      <c r="Q117" s="399"/>
    </row>
    <row r="118" spans="2:26" ht="24" customHeight="1">
      <c r="B118" s="391" t="s">
        <v>2532</v>
      </c>
      <c r="C118" s="392" t="s">
        <v>2533</v>
      </c>
      <c r="D118" s="393" t="s">
        <v>2487</v>
      </c>
      <c r="E118" s="394">
        <v>1</v>
      </c>
      <c r="G118" s="396">
        <f t="shared" ref="G118" si="14">E118*F118</f>
        <v>0</v>
      </c>
      <c r="H118" s="421"/>
      <c r="O118" s="399"/>
      <c r="P118" s="399"/>
      <c r="Q118" s="399"/>
    </row>
    <row r="119" spans="2:26" ht="24" customHeight="1">
      <c r="C119" s="392" t="s">
        <v>2534</v>
      </c>
      <c r="D119" s="393"/>
      <c r="E119" s="394"/>
      <c r="G119" s="396"/>
      <c r="H119" s="397"/>
      <c r="O119" s="399"/>
      <c r="P119" s="399"/>
      <c r="Q119" s="399"/>
    </row>
    <row r="120" spans="2:26" ht="24" customHeight="1">
      <c r="D120" s="393"/>
      <c r="E120" s="394"/>
      <c r="G120" s="396"/>
      <c r="H120" s="397"/>
      <c r="O120" s="399"/>
      <c r="P120" s="399"/>
      <c r="Q120" s="399"/>
    </row>
    <row r="121" spans="2:26" ht="24" customHeight="1">
      <c r="B121" s="391" t="s">
        <v>2535</v>
      </c>
      <c r="C121" s="392" t="s">
        <v>2533</v>
      </c>
      <c r="D121" s="393" t="s">
        <v>2487</v>
      </c>
      <c r="E121" s="394">
        <v>2</v>
      </c>
      <c r="G121" s="396">
        <f t="shared" ref="G121" si="15">E121*F121</f>
        <v>0</v>
      </c>
      <c r="H121" s="421"/>
      <c r="O121" s="399"/>
      <c r="P121" s="399"/>
      <c r="Q121" s="399"/>
    </row>
    <row r="122" spans="2:26" ht="24" customHeight="1">
      <c r="C122" s="392" t="s">
        <v>2534</v>
      </c>
      <c r="D122" s="393"/>
      <c r="E122" s="394"/>
      <c r="G122" s="396"/>
      <c r="H122" s="397"/>
      <c r="O122" s="399"/>
      <c r="P122" s="399"/>
      <c r="Q122" s="399"/>
    </row>
    <row r="123" spans="2:26" ht="24" customHeight="1">
      <c r="D123" s="393"/>
      <c r="E123" s="394"/>
      <c r="G123" s="396"/>
      <c r="H123" s="397"/>
      <c r="O123" s="399"/>
      <c r="P123" s="399"/>
      <c r="Q123" s="399"/>
    </row>
    <row r="124" spans="2:26" ht="24" customHeight="1">
      <c r="B124" s="391" t="s">
        <v>2536</v>
      </c>
      <c r="C124" s="392" t="s">
        <v>2537</v>
      </c>
      <c r="D124" s="393" t="s">
        <v>2538</v>
      </c>
      <c r="E124" s="394">
        <v>1</v>
      </c>
      <c r="G124" s="396">
        <f>E124*F124</f>
        <v>0</v>
      </c>
      <c r="H124" s="421"/>
      <c r="O124" s="399"/>
      <c r="P124" s="399"/>
      <c r="Q124" s="399"/>
      <c r="T124" s="404"/>
      <c r="U124" s="423"/>
      <c r="V124" s="393"/>
      <c r="W124" s="394"/>
      <c r="X124" s="395"/>
      <c r="Y124" s="396"/>
      <c r="Z124" s="419"/>
    </row>
    <row r="125" spans="2:26" ht="24" customHeight="1">
      <c r="B125" s="391" t="s">
        <v>2539</v>
      </c>
      <c r="C125" s="392" t="s">
        <v>2540</v>
      </c>
      <c r="D125" s="393"/>
      <c r="E125" s="394"/>
      <c r="G125" s="396"/>
      <c r="H125" s="397"/>
      <c r="O125" s="399"/>
      <c r="P125" s="399"/>
      <c r="Q125" s="399"/>
      <c r="T125" s="404"/>
      <c r="U125" s="423"/>
      <c r="V125" s="393"/>
      <c r="W125" s="394"/>
      <c r="X125" s="395"/>
      <c r="Y125" s="396"/>
      <c r="Z125" s="419"/>
    </row>
    <row r="126" spans="2:26" ht="24" customHeight="1">
      <c r="C126" s="392" t="s">
        <v>3159</v>
      </c>
      <c r="D126" s="393"/>
      <c r="E126" s="394"/>
      <c r="G126" s="396"/>
      <c r="H126" s="397"/>
      <c r="O126" s="399"/>
      <c r="P126" s="399"/>
      <c r="Q126" s="399"/>
      <c r="T126" s="404"/>
      <c r="U126" s="423"/>
      <c r="V126" s="393"/>
      <c r="W126" s="394"/>
      <c r="X126" s="395"/>
      <c r="Y126" s="396"/>
      <c r="Z126" s="419"/>
    </row>
    <row r="127" spans="2:26" ht="24" customHeight="1">
      <c r="D127" s="393"/>
      <c r="E127" s="394"/>
      <c r="G127" s="396"/>
      <c r="H127" s="397"/>
      <c r="O127" s="399"/>
      <c r="P127" s="399"/>
      <c r="Q127" s="399"/>
      <c r="R127" s="417"/>
    </row>
    <row r="128" spans="2:26" ht="24" customHeight="1">
      <c r="B128" s="391" t="s">
        <v>2541</v>
      </c>
      <c r="C128" s="392" t="s">
        <v>2542</v>
      </c>
      <c r="D128" s="393" t="s">
        <v>2538</v>
      </c>
      <c r="E128" s="394">
        <v>6</v>
      </c>
      <c r="G128" s="396">
        <f>E128*F128</f>
        <v>0</v>
      </c>
      <c r="H128" s="421"/>
      <c r="O128" s="399"/>
      <c r="P128" s="399"/>
      <c r="Q128" s="399"/>
    </row>
    <row r="129" spans="2:17" ht="24" customHeight="1">
      <c r="B129" s="391" t="s">
        <v>2543</v>
      </c>
      <c r="C129" s="392" t="s">
        <v>2544</v>
      </c>
      <c r="D129" s="393"/>
      <c r="E129" s="394"/>
      <c r="G129" s="396"/>
      <c r="H129" s="397"/>
      <c r="O129" s="399"/>
      <c r="P129" s="399"/>
      <c r="Q129" s="399"/>
    </row>
    <row r="130" spans="2:17" ht="24" customHeight="1">
      <c r="C130" s="392" t="s">
        <v>2545</v>
      </c>
      <c r="D130" s="393"/>
      <c r="E130" s="394"/>
      <c r="G130" s="396"/>
      <c r="H130" s="397"/>
      <c r="O130" s="399"/>
      <c r="P130" s="399"/>
      <c r="Q130" s="399"/>
    </row>
    <row r="131" spans="2:17" ht="24" customHeight="1">
      <c r="D131" s="393"/>
      <c r="E131" s="394"/>
      <c r="G131" s="396"/>
      <c r="H131" s="397"/>
      <c r="O131" s="399"/>
      <c r="P131" s="399"/>
      <c r="Q131" s="399"/>
    </row>
    <row r="132" spans="2:17" ht="24" customHeight="1">
      <c r="B132" s="391" t="s">
        <v>2546</v>
      </c>
      <c r="C132" s="392" t="s">
        <v>2537</v>
      </c>
      <c r="D132" s="393" t="s">
        <v>2538</v>
      </c>
      <c r="E132" s="394">
        <v>1</v>
      </c>
      <c r="G132" s="396">
        <f>E132*F132</f>
        <v>0</v>
      </c>
      <c r="H132" s="421"/>
      <c r="O132" s="399"/>
      <c r="P132" s="399"/>
      <c r="Q132" s="399"/>
    </row>
    <row r="133" spans="2:17" ht="24" customHeight="1">
      <c r="B133" s="391" t="s">
        <v>2539</v>
      </c>
      <c r="C133" s="392" t="s">
        <v>2547</v>
      </c>
      <c r="D133" s="393"/>
      <c r="E133" s="394"/>
      <c r="G133" s="396"/>
      <c r="H133" s="397"/>
      <c r="O133" s="399"/>
      <c r="P133" s="399"/>
      <c r="Q133" s="399"/>
    </row>
    <row r="134" spans="2:17" ht="24" customHeight="1">
      <c r="C134" s="392" t="s">
        <v>3159</v>
      </c>
      <c r="D134" s="393"/>
      <c r="E134" s="394"/>
      <c r="G134" s="396"/>
      <c r="H134" s="397"/>
      <c r="O134" s="399"/>
      <c r="P134" s="399"/>
      <c r="Q134" s="399"/>
    </row>
    <row r="135" spans="2:17" ht="24" customHeight="1">
      <c r="D135" s="393"/>
      <c r="E135" s="394"/>
      <c r="G135" s="396"/>
      <c r="H135" s="397"/>
      <c r="O135" s="399"/>
      <c r="P135" s="399"/>
      <c r="Q135" s="399"/>
    </row>
    <row r="136" spans="2:17" ht="24" customHeight="1">
      <c r="B136" s="391" t="s">
        <v>2548</v>
      </c>
      <c r="C136" s="392" t="s">
        <v>2542</v>
      </c>
      <c r="D136" s="393" t="s">
        <v>2538</v>
      </c>
      <c r="E136" s="394">
        <v>2</v>
      </c>
      <c r="G136" s="396">
        <f>E136*F136</f>
        <v>0</v>
      </c>
      <c r="H136" s="421"/>
      <c r="O136" s="399"/>
      <c r="P136" s="399"/>
      <c r="Q136" s="399"/>
    </row>
    <row r="137" spans="2:17" ht="24" customHeight="1">
      <c r="B137" s="391" t="s">
        <v>2543</v>
      </c>
      <c r="C137" s="392" t="s">
        <v>2544</v>
      </c>
      <c r="D137" s="393"/>
      <c r="E137" s="394"/>
      <c r="G137" s="396"/>
      <c r="H137" s="397"/>
      <c r="O137" s="399"/>
      <c r="P137" s="399"/>
      <c r="Q137" s="399"/>
    </row>
    <row r="138" spans="2:17" ht="24" customHeight="1">
      <c r="C138" s="392" t="s">
        <v>2545</v>
      </c>
      <c r="D138" s="393"/>
      <c r="E138" s="394"/>
      <c r="G138" s="396"/>
      <c r="H138" s="397"/>
      <c r="O138" s="399"/>
      <c r="P138" s="399"/>
      <c r="Q138" s="399"/>
    </row>
    <row r="139" spans="2:17" ht="24" customHeight="1">
      <c r="D139" s="393"/>
      <c r="E139" s="394"/>
      <c r="G139" s="396"/>
      <c r="H139" s="397"/>
      <c r="O139" s="399"/>
      <c r="P139" s="399"/>
      <c r="Q139" s="399"/>
    </row>
    <row r="140" spans="2:17" ht="24" customHeight="1">
      <c r="B140" s="391" t="s">
        <v>2549</v>
      </c>
      <c r="C140" s="392" t="s">
        <v>2542</v>
      </c>
      <c r="D140" s="393" t="s">
        <v>2538</v>
      </c>
      <c r="E140" s="394">
        <v>2</v>
      </c>
      <c r="G140" s="396">
        <f>E140*F140</f>
        <v>0</v>
      </c>
      <c r="H140" s="421"/>
      <c r="O140" s="399"/>
      <c r="P140" s="399"/>
      <c r="Q140" s="399"/>
    </row>
    <row r="141" spans="2:17" ht="24" customHeight="1">
      <c r="B141" s="391" t="s">
        <v>2543</v>
      </c>
      <c r="C141" s="392" t="s">
        <v>2550</v>
      </c>
      <c r="D141" s="393"/>
      <c r="E141" s="394"/>
      <c r="G141" s="396"/>
      <c r="H141" s="397"/>
      <c r="O141" s="399"/>
      <c r="P141" s="399"/>
      <c r="Q141" s="399"/>
    </row>
    <row r="142" spans="2:17" ht="24" customHeight="1">
      <c r="C142" s="392" t="s">
        <v>2545</v>
      </c>
      <c r="D142" s="393"/>
      <c r="E142" s="394"/>
      <c r="G142" s="396"/>
      <c r="H142" s="397"/>
      <c r="O142" s="399"/>
      <c r="P142" s="399"/>
      <c r="Q142" s="399"/>
    </row>
    <row r="143" spans="2:17" ht="24" customHeight="1">
      <c r="D143" s="393"/>
      <c r="E143" s="394"/>
      <c r="G143" s="396"/>
      <c r="H143" s="397"/>
      <c r="O143" s="399"/>
      <c r="P143" s="399"/>
      <c r="Q143" s="399"/>
    </row>
    <row r="144" spans="2:17" ht="24" customHeight="1">
      <c r="B144" s="391" t="s">
        <v>2551</v>
      </c>
      <c r="C144" s="392" t="s">
        <v>2542</v>
      </c>
      <c r="D144" s="393" t="s">
        <v>2487</v>
      </c>
      <c r="E144" s="394">
        <v>3</v>
      </c>
      <c r="G144" s="396">
        <f t="shared" ref="G144" si="16">E144*F144</f>
        <v>0</v>
      </c>
      <c r="H144" s="421"/>
      <c r="O144" s="399"/>
      <c r="P144" s="399"/>
      <c r="Q144" s="399"/>
    </row>
    <row r="145" spans="2:18" ht="24" customHeight="1">
      <c r="B145" s="391" t="s">
        <v>2543</v>
      </c>
      <c r="C145" s="392" t="s">
        <v>2552</v>
      </c>
      <c r="D145" s="393"/>
      <c r="E145" s="394"/>
      <c r="G145" s="396"/>
      <c r="H145" s="397"/>
      <c r="O145" s="399"/>
      <c r="P145" s="399"/>
      <c r="Q145" s="399"/>
    </row>
    <row r="146" spans="2:18" ht="24" customHeight="1">
      <c r="C146" s="392" t="s">
        <v>2545</v>
      </c>
      <c r="D146" s="393"/>
      <c r="E146" s="394"/>
      <c r="G146" s="396"/>
      <c r="H146" s="397"/>
      <c r="O146" s="399"/>
      <c r="P146" s="399"/>
      <c r="Q146" s="399"/>
    </row>
    <row r="147" spans="2:18" ht="24" customHeight="1">
      <c r="D147" s="393"/>
      <c r="E147" s="394"/>
      <c r="G147" s="396"/>
      <c r="H147" s="397"/>
      <c r="O147" s="399"/>
      <c r="P147" s="399"/>
      <c r="Q147" s="399"/>
    </row>
    <row r="148" spans="2:18" ht="24" customHeight="1">
      <c r="B148" s="391" t="s">
        <v>2553</v>
      </c>
      <c r="C148" s="392" t="s">
        <v>2542</v>
      </c>
      <c r="D148" s="393" t="s">
        <v>2487</v>
      </c>
      <c r="E148" s="394">
        <v>2</v>
      </c>
      <c r="G148" s="396">
        <f t="shared" ref="G148" si="17">E148*F148</f>
        <v>0</v>
      </c>
      <c r="H148" s="421"/>
      <c r="O148" s="399"/>
      <c r="P148" s="399"/>
      <c r="Q148" s="399"/>
    </row>
    <row r="149" spans="2:18" ht="24" customHeight="1">
      <c r="B149" s="391" t="s">
        <v>2543</v>
      </c>
      <c r="C149" s="392" t="s">
        <v>2552</v>
      </c>
      <c r="D149" s="393"/>
      <c r="E149" s="394"/>
      <c r="G149" s="396"/>
      <c r="H149" s="397"/>
      <c r="O149" s="399"/>
      <c r="P149" s="399"/>
      <c r="Q149" s="399"/>
    </row>
    <row r="150" spans="2:18" ht="24" customHeight="1">
      <c r="C150" s="392" t="s">
        <v>2545</v>
      </c>
      <c r="D150" s="393"/>
      <c r="E150" s="394"/>
      <c r="G150" s="396"/>
      <c r="H150" s="397"/>
      <c r="O150" s="399"/>
      <c r="P150" s="399"/>
      <c r="Q150" s="399"/>
    </row>
    <row r="151" spans="2:18" ht="24" customHeight="1">
      <c r="D151" s="393"/>
      <c r="E151" s="394"/>
      <c r="G151" s="396"/>
      <c r="H151" s="397"/>
      <c r="O151" s="399"/>
      <c r="P151" s="399"/>
      <c r="Q151" s="399"/>
    </row>
    <row r="152" spans="2:18" ht="24" customHeight="1">
      <c r="D152" s="393"/>
      <c r="E152" s="394"/>
      <c r="G152" s="396"/>
      <c r="H152" s="397"/>
      <c r="O152" s="399"/>
      <c r="P152" s="399"/>
      <c r="Q152" s="399"/>
      <c r="R152" s="417"/>
    </row>
    <row r="153" spans="2:18" ht="24" customHeight="1">
      <c r="B153" s="391" t="s">
        <v>2554</v>
      </c>
      <c r="C153" s="392" t="s">
        <v>2542</v>
      </c>
      <c r="D153" s="393" t="s">
        <v>2487</v>
      </c>
      <c r="E153" s="394">
        <v>2</v>
      </c>
      <c r="G153" s="396">
        <f t="shared" ref="G153" si="18">E153*F153</f>
        <v>0</v>
      </c>
      <c r="H153" s="421"/>
      <c r="O153" s="399"/>
      <c r="P153" s="399"/>
      <c r="Q153" s="399"/>
    </row>
    <row r="154" spans="2:18" ht="24" customHeight="1">
      <c r="B154" s="391" t="s">
        <v>2543</v>
      </c>
      <c r="C154" s="392" t="s">
        <v>2552</v>
      </c>
      <c r="D154" s="393"/>
      <c r="E154" s="394"/>
      <c r="G154" s="396"/>
      <c r="H154" s="397"/>
      <c r="O154" s="399"/>
      <c r="P154" s="399"/>
      <c r="Q154" s="399"/>
    </row>
    <row r="155" spans="2:18" ht="24" customHeight="1">
      <c r="C155" s="392" t="s">
        <v>2545</v>
      </c>
      <c r="D155" s="393"/>
      <c r="E155" s="394"/>
      <c r="G155" s="396"/>
      <c r="H155" s="397"/>
      <c r="O155" s="399"/>
      <c r="P155" s="399"/>
      <c r="Q155" s="399"/>
    </row>
    <row r="156" spans="2:18" ht="24" customHeight="1">
      <c r="D156" s="393"/>
      <c r="E156" s="394"/>
      <c r="G156" s="396"/>
      <c r="H156" s="397"/>
      <c r="O156" s="399"/>
      <c r="P156" s="399"/>
      <c r="Q156" s="399"/>
    </row>
    <row r="157" spans="2:18" ht="24" customHeight="1">
      <c r="B157" s="391" t="s">
        <v>2555</v>
      </c>
      <c r="C157" s="392" t="s">
        <v>2556</v>
      </c>
      <c r="D157" s="393" t="s">
        <v>2538</v>
      </c>
      <c r="E157" s="394">
        <v>1</v>
      </c>
      <c r="G157" s="396">
        <f>E157*F157</f>
        <v>0</v>
      </c>
      <c r="H157" s="421"/>
      <c r="O157" s="399"/>
      <c r="P157" s="399"/>
      <c r="Q157" s="399"/>
    </row>
    <row r="158" spans="2:18" ht="24" customHeight="1">
      <c r="D158" s="393"/>
      <c r="E158" s="394"/>
      <c r="G158" s="396"/>
      <c r="H158" s="397"/>
      <c r="O158" s="399"/>
      <c r="P158" s="399"/>
      <c r="Q158" s="399"/>
    </row>
    <row r="159" spans="2:18" ht="24" customHeight="1">
      <c r="B159" s="391" t="s">
        <v>2557</v>
      </c>
      <c r="C159" s="392" t="s">
        <v>2537</v>
      </c>
      <c r="D159" s="393" t="s">
        <v>2487</v>
      </c>
      <c r="E159" s="394">
        <v>1</v>
      </c>
      <c r="G159" s="396">
        <f t="shared" ref="G159" si="19">E159*F159</f>
        <v>0</v>
      </c>
      <c r="H159" s="421"/>
      <c r="O159" s="399"/>
      <c r="P159" s="399"/>
      <c r="Q159" s="399"/>
    </row>
    <row r="160" spans="2:18" ht="24" customHeight="1">
      <c r="B160" s="391" t="s">
        <v>2558</v>
      </c>
      <c r="C160" s="392" t="s">
        <v>2559</v>
      </c>
      <c r="D160" s="393"/>
      <c r="E160" s="394"/>
      <c r="G160" s="396"/>
      <c r="H160" s="397"/>
      <c r="O160" s="399"/>
      <c r="P160" s="399"/>
      <c r="Q160" s="399"/>
    </row>
    <row r="161" spans="2:17" ht="24" customHeight="1">
      <c r="C161" s="392" t="s">
        <v>3159</v>
      </c>
      <c r="D161" s="393"/>
      <c r="E161" s="394"/>
      <c r="G161" s="396"/>
      <c r="H161" s="397"/>
      <c r="O161" s="399"/>
      <c r="P161" s="399"/>
      <c r="Q161" s="399"/>
    </row>
    <row r="162" spans="2:17" ht="24" customHeight="1">
      <c r="D162" s="393"/>
      <c r="E162" s="394"/>
      <c r="G162" s="396"/>
      <c r="H162" s="397"/>
      <c r="O162" s="399"/>
      <c r="P162" s="399"/>
      <c r="Q162" s="399"/>
    </row>
    <row r="163" spans="2:17" ht="24" customHeight="1">
      <c r="B163" s="391" t="s">
        <v>2560</v>
      </c>
      <c r="C163" s="392" t="s">
        <v>2561</v>
      </c>
      <c r="D163" s="393" t="s">
        <v>2487</v>
      </c>
      <c r="E163" s="394">
        <v>2</v>
      </c>
      <c r="G163" s="396">
        <f t="shared" ref="G163" si="20">E163*F163</f>
        <v>0</v>
      </c>
      <c r="H163" s="421"/>
      <c r="O163" s="399"/>
      <c r="P163" s="399"/>
      <c r="Q163" s="399"/>
    </row>
    <row r="164" spans="2:17" ht="24" customHeight="1">
      <c r="B164" s="391" t="s">
        <v>2543</v>
      </c>
      <c r="C164" s="392" t="s">
        <v>2544</v>
      </c>
      <c r="D164" s="393"/>
      <c r="E164" s="394"/>
      <c r="G164" s="396"/>
      <c r="H164" s="397"/>
      <c r="O164" s="399"/>
      <c r="P164" s="399"/>
      <c r="Q164" s="399"/>
    </row>
    <row r="165" spans="2:17" ht="24" customHeight="1">
      <c r="C165" s="392" t="s">
        <v>2545</v>
      </c>
      <c r="D165" s="393"/>
      <c r="E165" s="394"/>
      <c r="G165" s="396"/>
      <c r="H165" s="397"/>
      <c r="O165" s="399"/>
      <c r="P165" s="399"/>
      <c r="Q165" s="399"/>
    </row>
    <row r="166" spans="2:17" ht="24" customHeight="1">
      <c r="D166" s="393"/>
      <c r="E166" s="394"/>
      <c r="G166" s="396"/>
      <c r="H166" s="397"/>
      <c r="O166" s="399"/>
      <c r="P166" s="399"/>
      <c r="Q166" s="399"/>
    </row>
    <row r="167" spans="2:17" ht="24" customHeight="1">
      <c r="B167" s="391" t="s">
        <v>2562</v>
      </c>
      <c r="C167" s="392" t="s">
        <v>2542</v>
      </c>
      <c r="D167" s="393" t="s">
        <v>2487</v>
      </c>
      <c r="E167" s="394">
        <v>1</v>
      </c>
      <c r="G167" s="396">
        <f t="shared" ref="G167" si="21">E167*F167</f>
        <v>0</v>
      </c>
      <c r="H167" s="421"/>
      <c r="O167" s="399"/>
      <c r="P167" s="399"/>
      <c r="Q167" s="399"/>
    </row>
    <row r="168" spans="2:17" ht="24" customHeight="1">
      <c r="B168" s="391" t="s">
        <v>2543</v>
      </c>
      <c r="C168" s="392" t="s">
        <v>2563</v>
      </c>
      <c r="D168" s="393"/>
      <c r="E168" s="394"/>
      <c r="G168" s="396"/>
      <c r="H168" s="397"/>
      <c r="O168" s="399"/>
      <c r="P168" s="399"/>
      <c r="Q168" s="399"/>
    </row>
    <row r="169" spans="2:17" ht="24" customHeight="1">
      <c r="C169" s="392" t="s">
        <v>2545</v>
      </c>
      <c r="D169" s="393"/>
      <c r="E169" s="394"/>
      <c r="G169" s="396"/>
      <c r="H169" s="397"/>
      <c r="O169" s="399"/>
      <c r="P169" s="399"/>
      <c r="Q169" s="399"/>
    </row>
    <row r="170" spans="2:17" ht="24" customHeight="1">
      <c r="D170" s="393"/>
      <c r="E170" s="394"/>
      <c r="G170" s="396"/>
      <c r="H170" s="397"/>
      <c r="O170" s="399"/>
      <c r="P170" s="399"/>
      <c r="Q170" s="399"/>
    </row>
    <row r="171" spans="2:17" ht="24" customHeight="1">
      <c r="B171" s="391" t="s">
        <v>2564</v>
      </c>
      <c r="C171" s="392" t="s">
        <v>2542</v>
      </c>
      <c r="D171" s="393" t="s">
        <v>2487</v>
      </c>
      <c r="E171" s="394">
        <v>1</v>
      </c>
      <c r="G171" s="396">
        <f t="shared" ref="G171" si="22">E171*F171</f>
        <v>0</v>
      </c>
      <c r="H171" s="421"/>
      <c r="O171" s="399"/>
      <c r="P171" s="399"/>
      <c r="Q171" s="399"/>
    </row>
    <row r="172" spans="2:17" ht="24" customHeight="1">
      <c r="B172" s="391" t="s">
        <v>2543</v>
      </c>
      <c r="C172" s="392" t="s">
        <v>2563</v>
      </c>
      <c r="D172" s="393"/>
      <c r="E172" s="394"/>
      <c r="G172" s="396"/>
      <c r="H172" s="397"/>
      <c r="O172" s="399"/>
      <c r="P172" s="399"/>
      <c r="Q172" s="399"/>
    </row>
    <row r="173" spans="2:17" ht="24" customHeight="1">
      <c r="C173" s="392" t="s">
        <v>2545</v>
      </c>
      <c r="D173" s="393"/>
      <c r="E173" s="394"/>
      <c r="G173" s="396"/>
      <c r="H173" s="397"/>
      <c r="O173" s="399"/>
      <c r="P173" s="399"/>
      <c r="Q173" s="399"/>
    </row>
    <row r="174" spans="2:17" ht="24" customHeight="1">
      <c r="D174" s="393"/>
      <c r="E174" s="394"/>
      <c r="G174" s="396"/>
      <c r="H174" s="397"/>
      <c r="O174" s="399"/>
      <c r="P174" s="399"/>
      <c r="Q174" s="399"/>
    </row>
    <row r="175" spans="2:17" ht="24" customHeight="1">
      <c r="B175" s="391" t="s">
        <v>2565</v>
      </c>
      <c r="C175" s="392" t="s">
        <v>2542</v>
      </c>
      <c r="D175" s="393" t="s">
        <v>2487</v>
      </c>
      <c r="E175" s="394">
        <v>1</v>
      </c>
      <c r="G175" s="396">
        <f t="shared" ref="G175" si="23">E175*F175</f>
        <v>0</v>
      </c>
      <c r="H175" s="421"/>
      <c r="O175" s="399"/>
      <c r="P175" s="399"/>
      <c r="Q175" s="399"/>
    </row>
    <row r="176" spans="2:17" ht="24" customHeight="1">
      <c r="B176" s="391" t="s">
        <v>2543</v>
      </c>
      <c r="C176" s="392" t="s">
        <v>2550</v>
      </c>
      <c r="D176" s="393"/>
      <c r="E176" s="394"/>
      <c r="G176" s="396"/>
      <c r="H176" s="397"/>
      <c r="O176" s="399"/>
      <c r="P176" s="399"/>
      <c r="Q176" s="399"/>
    </row>
    <row r="177" spans="2:18" ht="24" customHeight="1">
      <c r="C177" s="392" t="s">
        <v>2545</v>
      </c>
      <c r="D177" s="393"/>
      <c r="E177" s="394"/>
      <c r="G177" s="396"/>
      <c r="H177" s="397"/>
      <c r="O177" s="399"/>
      <c r="P177" s="399"/>
      <c r="Q177" s="399"/>
      <c r="R177" s="417"/>
    </row>
    <row r="178" spans="2:18" ht="24" customHeight="1">
      <c r="D178" s="393"/>
      <c r="E178" s="394"/>
      <c r="G178" s="396"/>
      <c r="H178" s="397"/>
      <c r="O178" s="399"/>
      <c r="P178" s="399"/>
      <c r="Q178" s="399"/>
    </row>
    <row r="179" spans="2:18" ht="24" customHeight="1">
      <c r="B179" s="391" t="s">
        <v>2566</v>
      </c>
      <c r="C179" s="392" t="s">
        <v>2542</v>
      </c>
      <c r="D179" s="393" t="s">
        <v>2487</v>
      </c>
      <c r="E179" s="394">
        <v>1</v>
      </c>
      <c r="G179" s="396">
        <f t="shared" ref="G179" si="24">E179*F179</f>
        <v>0</v>
      </c>
      <c r="H179" s="421"/>
      <c r="O179" s="399"/>
      <c r="P179" s="399"/>
      <c r="Q179" s="399"/>
    </row>
    <row r="180" spans="2:18" ht="24" customHeight="1">
      <c r="B180" s="391" t="s">
        <v>2543</v>
      </c>
      <c r="C180" s="392" t="s">
        <v>2563</v>
      </c>
      <c r="D180" s="393"/>
      <c r="E180" s="394"/>
      <c r="G180" s="396"/>
      <c r="H180" s="397"/>
      <c r="O180" s="399"/>
      <c r="P180" s="399"/>
      <c r="Q180" s="399"/>
    </row>
    <row r="181" spans="2:18" ht="24" customHeight="1">
      <c r="C181" s="392" t="s">
        <v>2545</v>
      </c>
      <c r="D181" s="393"/>
      <c r="E181" s="394"/>
      <c r="G181" s="396"/>
      <c r="H181" s="397"/>
      <c r="O181" s="399"/>
      <c r="P181" s="399"/>
      <c r="Q181" s="399"/>
    </row>
    <row r="182" spans="2:18" ht="24" customHeight="1">
      <c r="D182" s="393"/>
      <c r="E182" s="394"/>
      <c r="G182" s="396"/>
      <c r="H182" s="397"/>
      <c r="O182" s="399"/>
      <c r="P182" s="399"/>
      <c r="Q182" s="399"/>
    </row>
    <row r="183" spans="2:18" ht="24" customHeight="1">
      <c r="B183" s="391" t="s">
        <v>2567</v>
      </c>
      <c r="C183" s="392" t="s">
        <v>2542</v>
      </c>
      <c r="D183" s="393" t="s">
        <v>2487</v>
      </c>
      <c r="E183" s="394">
        <v>1</v>
      </c>
      <c r="G183" s="396">
        <f t="shared" ref="G183" si="25">E183*F183</f>
        <v>0</v>
      </c>
      <c r="H183" s="421"/>
      <c r="O183" s="399"/>
      <c r="P183" s="399"/>
      <c r="Q183" s="399"/>
    </row>
    <row r="184" spans="2:18" ht="24" customHeight="1">
      <c r="B184" s="391" t="s">
        <v>2543</v>
      </c>
      <c r="C184" s="392" t="s">
        <v>2550</v>
      </c>
      <c r="D184" s="393"/>
      <c r="E184" s="394"/>
      <c r="G184" s="396"/>
      <c r="H184" s="397"/>
      <c r="O184" s="399"/>
      <c r="P184" s="399"/>
      <c r="Q184" s="399"/>
    </row>
    <row r="185" spans="2:18" ht="24" customHeight="1">
      <c r="C185" s="392" t="s">
        <v>2545</v>
      </c>
      <c r="D185" s="393"/>
      <c r="E185" s="394"/>
      <c r="G185" s="396"/>
      <c r="H185" s="397"/>
      <c r="O185" s="399"/>
      <c r="P185" s="399"/>
      <c r="Q185" s="399"/>
    </row>
    <row r="186" spans="2:18" ht="24" customHeight="1">
      <c r="D186" s="393"/>
      <c r="E186" s="394"/>
      <c r="G186" s="396"/>
      <c r="H186" s="397"/>
      <c r="O186" s="399"/>
      <c r="P186" s="399"/>
      <c r="Q186" s="399"/>
    </row>
    <row r="187" spans="2:18" ht="24" customHeight="1">
      <c r="B187" s="391" t="s">
        <v>2568</v>
      </c>
      <c r="C187" s="392" t="s">
        <v>2569</v>
      </c>
      <c r="D187" s="393" t="s">
        <v>2487</v>
      </c>
      <c r="E187" s="394">
        <v>1</v>
      </c>
      <c r="G187" s="396">
        <f t="shared" ref="G187" si="26">E187*F187</f>
        <v>0</v>
      </c>
      <c r="H187" s="421"/>
      <c r="O187" s="399"/>
      <c r="P187" s="399"/>
      <c r="Q187" s="399"/>
    </row>
    <row r="188" spans="2:18" ht="24" customHeight="1">
      <c r="B188" s="391" t="s">
        <v>2543</v>
      </c>
      <c r="C188" s="392" t="s">
        <v>2570</v>
      </c>
      <c r="D188" s="393"/>
      <c r="E188" s="394"/>
      <c r="G188" s="396"/>
      <c r="H188" s="397"/>
      <c r="O188" s="399"/>
      <c r="P188" s="399"/>
      <c r="Q188" s="399"/>
    </row>
    <row r="189" spans="2:18" ht="24" customHeight="1">
      <c r="C189" s="392" t="s">
        <v>2545</v>
      </c>
      <c r="D189" s="393"/>
      <c r="E189" s="394"/>
      <c r="G189" s="396"/>
      <c r="H189" s="397"/>
      <c r="O189" s="399"/>
      <c r="P189" s="399"/>
      <c r="Q189" s="399"/>
    </row>
    <row r="190" spans="2:18" ht="24" customHeight="1">
      <c r="D190" s="393"/>
      <c r="E190" s="394"/>
      <c r="G190" s="396"/>
      <c r="H190" s="397"/>
      <c r="O190" s="399"/>
      <c r="P190" s="399"/>
      <c r="Q190" s="399"/>
    </row>
    <row r="191" spans="2:18" ht="24" customHeight="1">
      <c r="B191" s="391" t="s">
        <v>2571</v>
      </c>
      <c r="C191" s="392" t="s">
        <v>2569</v>
      </c>
      <c r="D191" s="393" t="s">
        <v>2487</v>
      </c>
      <c r="E191" s="394">
        <v>1</v>
      </c>
      <c r="G191" s="396">
        <f t="shared" ref="G191" si="27">E191*F191</f>
        <v>0</v>
      </c>
      <c r="H191" s="421"/>
      <c r="O191" s="399"/>
      <c r="P191" s="399"/>
      <c r="Q191" s="399"/>
    </row>
    <row r="192" spans="2:18" ht="24" customHeight="1">
      <c r="B192" s="391" t="s">
        <v>2543</v>
      </c>
      <c r="C192" s="392" t="s">
        <v>2570</v>
      </c>
      <c r="D192" s="393"/>
      <c r="E192" s="394"/>
      <c r="G192" s="396"/>
      <c r="H192" s="397"/>
      <c r="O192" s="399"/>
      <c r="P192" s="399"/>
      <c r="Q192" s="399"/>
    </row>
    <row r="193" spans="2:18" ht="24" customHeight="1">
      <c r="C193" s="392" t="s">
        <v>2545</v>
      </c>
      <c r="D193" s="393"/>
      <c r="E193" s="394"/>
      <c r="G193" s="396"/>
      <c r="H193" s="397"/>
      <c r="O193" s="399"/>
      <c r="P193" s="399"/>
      <c r="Q193" s="399"/>
    </row>
    <row r="194" spans="2:18" ht="24" customHeight="1">
      <c r="D194" s="393"/>
      <c r="E194" s="394"/>
      <c r="G194" s="396"/>
      <c r="H194" s="397"/>
      <c r="O194" s="399"/>
      <c r="P194" s="399"/>
      <c r="Q194" s="399"/>
    </row>
    <row r="195" spans="2:18" ht="24" customHeight="1">
      <c r="B195" s="391" t="s">
        <v>2572</v>
      </c>
      <c r="C195" s="392" t="s">
        <v>2542</v>
      </c>
      <c r="D195" s="393" t="s">
        <v>2487</v>
      </c>
      <c r="E195" s="394">
        <v>7</v>
      </c>
      <c r="G195" s="396">
        <f t="shared" ref="G195" si="28">E195*F195</f>
        <v>0</v>
      </c>
      <c r="H195" s="421"/>
      <c r="O195" s="399"/>
      <c r="P195" s="399"/>
      <c r="Q195" s="399"/>
    </row>
    <row r="196" spans="2:18" ht="24" customHeight="1">
      <c r="B196" s="391" t="s">
        <v>2543</v>
      </c>
      <c r="C196" s="392" t="s">
        <v>2544</v>
      </c>
      <c r="D196" s="393"/>
      <c r="E196" s="394"/>
      <c r="G196" s="396"/>
      <c r="H196" s="397"/>
      <c r="O196" s="399"/>
      <c r="P196" s="399"/>
      <c r="Q196" s="399"/>
    </row>
    <row r="197" spans="2:18" ht="24" customHeight="1">
      <c r="C197" s="392" t="s">
        <v>2545</v>
      </c>
      <c r="D197" s="393"/>
      <c r="E197" s="394"/>
      <c r="G197" s="396"/>
      <c r="H197" s="397"/>
      <c r="O197" s="399"/>
      <c r="P197" s="399"/>
      <c r="Q197" s="399"/>
    </row>
    <row r="198" spans="2:18" ht="24" customHeight="1">
      <c r="D198" s="393"/>
      <c r="E198" s="394"/>
      <c r="G198" s="396"/>
      <c r="H198" s="397"/>
      <c r="O198" s="399"/>
      <c r="P198" s="399"/>
      <c r="Q198" s="399"/>
    </row>
    <row r="199" spans="2:18" ht="24" customHeight="1">
      <c r="B199" s="391" t="s">
        <v>2573</v>
      </c>
      <c r="C199" s="392" t="s">
        <v>2542</v>
      </c>
      <c r="D199" s="393" t="s">
        <v>2487</v>
      </c>
      <c r="E199" s="394">
        <v>1</v>
      </c>
      <c r="G199" s="396">
        <f t="shared" ref="G199" si="29">E199*F199</f>
        <v>0</v>
      </c>
      <c r="H199" s="421"/>
      <c r="O199" s="399"/>
      <c r="P199" s="399"/>
      <c r="Q199" s="399"/>
    </row>
    <row r="200" spans="2:18" ht="24" customHeight="1">
      <c r="B200" s="391" t="s">
        <v>2543</v>
      </c>
      <c r="C200" s="392" t="s">
        <v>2550</v>
      </c>
      <c r="D200" s="393"/>
      <c r="E200" s="394"/>
      <c r="G200" s="396"/>
      <c r="H200" s="397"/>
      <c r="O200" s="399"/>
      <c r="P200" s="399"/>
      <c r="Q200" s="399"/>
    </row>
    <row r="201" spans="2:18" ht="24" customHeight="1">
      <c r="C201" s="392" t="s">
        <v>2545</v>
      </c>
      <c r="D201" s="393"/>
      <c r="E201" s="394"/>
      <c r="G201" s="396"/>
      <c r="H201" s="397"/>
      <c r="O201" s="399"/>
      <c r="P201" s="399"/>
      <c r="Q201" s="399"/>
    </row>
    <row r="202" spans="2:18" ht="24" customHeight="1">
      <c r="D202" s="393"/>
      <c r="E202" s="394"/>
      <c r="G202" s="396"/>
      <c r="H202" s="397"/>
      <c r="O202" s="399"/>
      <c r="P202" s="399"/>
      <c r="Q202" s="399"/>
      <c r="R202" s="417"/>
    </row>
    <row r="203" spans="2:18" ht="24" customHeight="1">
      <c r="B203" s="391" t="s">
        <v>2574</v>
      </c>
      <c r="C203" s="392" t="s">
        <v>2542</v>
      </c>
      <c r="D203" s="393" t="s">
        <v>2487</v>
      </c>
      <c r="E203" s="394">
        <v>1</v>
      </c>
      <c r="G203" s="396">
        <f t="shared" ref="G203" si="30">E203*F203</f>
        <v>0</v>
      </c>
      <c r="H203" s="421"/>
      <c r="O203" s="399"/>
      <c r="P203" s="399"/>
      <c r="Q203" s="399"/>
    </row>
    <row r="204" spans="2:18" ht="24" customHeight="1">
      <c r="B204" s="391" t="s">
        <v>2543</v>
      </c>
      <c r="C204" s="392" t="s">
        <v>2550</v>
      </c>
      <c r="D204" s="393"/>
      <c r="E204" s="394"/>
      <c r="G204" s="396"/>
      <c r="H204" s="397"/>
      <c r="O204" s="399"/>
      <c r="P204" s="399"/>
      <c r="Q204" s="399"/>
    </row>
    <row r="205" spans="2:18" ht="24" customHeight="1">
      <c r="C205" s="392" t="s">
        <v>2545</v>
      </c>
      <c r="D205" s="393"/>
      <c r="E205" s="394"/>
      <c r="G205" s="396"/>
      <c r="H205" s="397"/>
      <c r="O205" s="399"/>
      <c r="P205" s="399"/>
      <c r="Q205" s="399"/>
    </row>
    <row r="206" spans="2:18" ht="24" customHeight="1">
      <c r="D206" s="393"/>
      <c r="E206" s="394"/>
      <c r="G206" s="396"/>
      <c r="H206" s="397"/>
      <c r="O206" s="399"/>
      <c r="P206" s="399"/>
      <c r="Q206" s="399"/>
    </row>
    <row r="207" spans="2:18" ht="24" customHeight="1">
      <c r="B207" s="391" t="s">
        <v>2575</v>
      </c>
      <c r="C207" s="392" t="s">
        <v>2542</v>
      </c>
      <c r="D207" s="393" t="s">
        <v>2487</v>
      </c>
      <c r="E207" s="394">
        <v>1</v>
      </c>
      <c r="G207" s="396">
        <f t="shared" ref="G207" si="31">E207*F207</f>
        <v>0</v>
      </c>
      <c r="H207" s="421"/>
      <c r="O207" s="399"/>
      <c r="P207" s="399"/>
      <c r="Q207" s="399"/>
    </row>
    <row r="208" spans="2:18" ht="24" customHeight="1">
      <c r="B208" s="391" t="s">
        <v>2543</v>
      </c>
      <c r="C208" s="392" t="s">
        <v>2550</v>
      </c>
      <c r="D208" s="393"/>
      <c r="E208" s="394"/>
      <c r="G208" s="396"/>
      <c r="H208" s="397"/>
      <c r="O208" s="399"/>
      <c r="P208" s="399"/>
      <c r="Q208" s="399"/>
    </row>
    <row r="209" spans="2:17" ht="24" customHeight="1">
      <c r="C209" s="392" t="s">
        <v>2545</v>
      </c>
      <c r="D209" s="393"/>
      <c r="E209" s="394"/>
      <c r="G209" s="396"/>
      <c r="H209" s="397"/>
      <c r="O209" s="399"/>
      <c r="P209" s="399"/>
      <c r="Q209" s="399"/>
    </row>
    <row r="210" spans="2:17" ht="24" customHeight="1">
      <c r="D210" s="393"/>
      <c r="E210" s="394"/>
      <c r="G210" s="396"/>
      <c r="H210" s="397"/>
      <c r="O210" s="399"/>
      <c r="P210" s="399"/>
      <c r="Q210" s="399"/>
    </row>
    <row r="211" spans="2:17" ht="24" customHeight="1">
      <c r="B211" s="391" t="s">
        <v>2576</v>
      </c>
      <c r="C211" s="392" t="s">
        <v>2542</v>
      </c>
      <c r="D211" s="393" t="s">
        <v>2487</v>
      </c>
      <c r="E211" s="394">
        <v>1</v>
      </c>
      <c r="G211" s="396">
        <f t="shared" ref="G211" si="32">E211*F211</f>
        <v>0</v>
      </c>
      <c r="H211" s="421"/>
      <c r="O211" s="399"/>
      <c r="P211" s="399"/>
      <c r="Q211" s="399"/>
    </row>
    <row r="212" spans="2:17" ht="24" customHeight="1">
      <c r="B212" s="391" t="s">
        <v>2543</v>
      </c>
      <c r="C212" s="392" t="s">
        <v>2550</v>
      </c>
      <c r="D212" s="393"/>
      <c r="E212" s="394"/>
      <c r="G212" s="396"/>
      <c r="H212" s="397"/>
      <c r="O212" s="399"/>
      <c r="P212" s="399"/>
      <c r="Q212" s="399"/>
    </row>
    <row r="213" spans="2:17" ht="24" customHeight="1">
      <c r="C213" s="392" t="s">
        <v>2545</v>
      </c>
      <c r="D213" s="393"/>
      <c r="E213" s="394"/>
      <c r="G213" s="396"/>
      <c r="H213" s="397"/>
      <c r="O213" s="399"/>
      <c r="P213" s="399"/>
      <c r="Q213" s="399"/>
    </row>
    <row r="214" spans="2:17" ht="24" customHeight="1">
      <c r="D214" s="393"/>
      <c r="E214" s="394"/>
      <c r="G214" s="396"/>
      <c r="H214" s="397"/>
      <c r="O214" s="399"/>
      <c r="P214" s="399"/>
      <c r="Q214" s="399"/>
    </row>
    <row r="215" spans="2:17" ht="24" customHeight="1">
      <c r="B215" s="391" t="s">
        <v>2577</v>
      </c>
      <c r="C215" s="392" t="s">
        <v>2556</v>
      </c>
      <c r="D215" s="393" t="s">
        <v>2538</v>
      </c>
      <c r="E215" s="394">
        <v>2</v>
      </c>
      <c r="G215" s="396">
        <f>E215*F215</f>
        <v>0</v>
      </c>
      <c r="H215" s="421"/>
      <c r="O215" s="399"/>
      <c r="P215" s="399"/>
      <c r="Q215" s="399"/>
    </row>
    <row r="216" spans="2:17" ht="24" customHeight="1">
      <c r="D216" s="393"/>
      <c r="E216" s="394"/>
      <c r="G216" s="396"/>
      <c r="H216" s="397"/>
      <c r="O216" s="399"/>
      <c r="P216" s="399"/>
      <c r="Q216" s="399"/>
    </row>
    <row r="217" spans="2:17" ht="24" customHeight="1">
      <c r="B217" s="391" t="s">
        <v>2578</v>
      </c>
      <c r="C217" s="392" t="s">
        <v>2537</v>
      </c>
      <c r="D217" s="393" t="s">
        <v>2487</v>
      </c>
      <c r="E217" s="394">
        <v>1</v>
      </c>
      <c r="G217" s="396">
        <f t="shared" ref="G217" si="33">E217*F217</f>
        <v>0</v>
      </c>
      <c r="H217" s="421"/>
      <c r="O217" s="399"/>
      <c r="P217" s="399"/>
      <c r="Q217" s="399"/>
    </row>
    <row r="218" spans="2:17" ht="24" customHeight="1">
      <c r="B218" s="391" t="s">
        <v>2558</v>
      </c>
      <c r="C218" s="392" t="s">
        <v>2579</v>
      </c>
      <c r="D218" s="393"/>
      <c r="E218" s="394"/>
      <c r="G218" s="396"/>
      <c r="H218" s="397"/>
      <c r="O218" s="399"/>
      <c r="P218" s="399"/>
      <c r="Q218" s="399"/>
    </row>
    <row r="219" spans="2:17" ht="24" customHeight="1">
      <c r="C219" s="392" t="s">
        <v>3159</v>
      </c>
      <c r="D219" s="393"/>
      <c r="E219" s="394"/>
      <c r="G219" s="396"/>
      <c r="H219" s="397"/>
      <c r="O219" s="399"/>
      <c r="P219" s="399"/>
      <c r="Q219" s="399"/>
    </row>
    <row r="220" spans="2:17" ht="24" customHeight="1">
      <c r="D220" s="393"/>
      <c r="E220" s="394"/>
      <c r="G220" s="396"/>
      <c r="H220" s="397"/>
      <c r="O220" s="399"/>
      <c r="P220" s="399"/>
      <c r="Q220" s="399"/>
    </row>
    <row r="221" spans="2:17" ht="24" customHeight="1">
      <c r="B221" s="391" t="s">
        <v>2580</v>
      </c>
      <c r="C221" s="392" t="s">
        <v>2542</v>
      </c>
      <c r="D221" s="393" t="s">
        <v>2487</v>
      </c>
      <c r="E221" s="394">
        <v>1</v>
      </c>
      <c r="G221" s="396">
        <f t="shared" ref="G221" si="34">E221*F221</f>
        <v>0</v>
      </c>
      <c r="H221" s="421"/>
      <c r="O221" s="399"/>
      <c r="P221" s="399"/>
      <c r="Q221" s="399"/>
    </row>
    <row r="222" spans="2:17" ht="24" customHeight="1">
      <c r="B222" s="391" t="s">
        <v>2543</v>
      </c>
      <c r="C222" s="392" t="s">
        <v>2550</v>
      </c>
      <c r="D222" s="393"/>
      <c r="E222" s="394"/>
      <c r="G222" s="396"/>
      <c r="H222" s="397"/>
      <c r="O222" s="399"/>
      <c r="P222" s="399"/>
      <c r="Q222" s="399"/>
    </row>
    <row r="223" spans="2:17" ht="24" customHeight="1">
      <c r="C223" s="392" t="s">
        <v>2545</v>
      </c>
      <c r="D223" s="393"/>
      <c r="E223" s="394"/>
      <c r="G223" s="396"/>
      <c r="H223" s="397"/>
      <c r="O223" s="399"/>
      <c r="P223" s="399"/>
      <c r="Q223" s="399"/>
    </row>
    <row r="224" spans="2:17" ht="24" customHeight="1">
      <c r="D224" s="393"/>
      <c r="E224" s="394"/>
      <c r="G224" s="396"/>
      <c r="H224" s="397"/>
      <c r="O224" s="399"/>
      <c r="P224" s="399"/>
      <c r="Q224" s="399"/>
    </row>
    <row r="225" spans="2:18" ht="24" customHeight="1">
      <c r="B225" s="391" t="s">
        <v>2581</v>
      </c>
      <c r="C225" s="392" t="s">
        <v>2542</v>
      </c>
      <c r="D225" s="393" t="s">
        <v>2487</v>
      </c>
      <c r="E225" s="394">
        <v>3</v>
      </c>
      <c r="G225" s="396">
        <f t="shared" ref="G225" si="35">E225*F225</f>
        <v>0</v>
      </c>
      <c r="H225" s="421"/>
      <c r="O225" s="399"/>
      <c r="P225" s="399"/>
      <c r="Q225" s="399"/>
    </row>
    <row r="226" spans="2:18" ht="24" customHeight="1">
      <c r="B226" s="391" t="s">
        <v>2543</v>
      </c>
      <c r="C226" s="392" t="s">
        <v>2552</v>
      </c>
      <c r="D226" s="393"/>
      <c r="E226" s="394"/>
      <c r="G226" s="396"/>
      <c r="H226" s="397"/>
      <c r="O226" s="399"/>
      <c r="P226" s="399"/>
      <c r="Q226" s="399"/>
    </row>
    <row r="227" spans="2:18" ht="24" customHeight="1">
      <c r="C227" s="392" t="s">
        <v>2545</v>
      </c>
      <c r="D227" s="393"/>
      <c r="E227" s="394"/>
      <c r="G227" s="396"/>
      <c r="H227" s="397"/>
      <c r="O227" s="399"/>
      <c r="P227" s="399"/>
      <c r="Q227" s="399"/>
      <c r="R227" s="417"/>
    </row>
    <row r="228" spans="2:18" ht="24" customHeight="1">
      <c r="D228" s="393"/>
      <c r="E228" s="394"/>
      <c r="G228" s="396"/>
      <c r="H228" s="397"/>
      <c r="O228" s="399"/>
      <c r="P228" s="399"/>
      <c r="Q228" s="399"/>
    </row>
    <row r="229" spans="2:18" ht="24" customHeight="1">
      <c r="B229" s="391" t="s">
        <v>2582</v>
      </c>
      <c r="C229" s="392" t="s">
        <v>2542</v>
      </c>
      <c r="D229" s="393" t="s">
        <v>2487</v>
      </c>
      <c r="E229" s="394">
        <v>1</v>
      </c>
      <c r="G229" s="396">
        <f t="shared" ref="G229" si="36">E229*F229</f>
        <v>0</v>
      </c>
      <c r="H229" s="421"/>
      <c r="O229" s="399"/>
      <c r="P229" s="399"/>
      <c r="Q229" s="399"/>
    </row>
    <row r="230" spans="2:18" ht="24" customHeight="1">
      <c r="B230" s="391" t="s">
        <v>2543</v>
      </c>
      <c r="C230" s="392" t="s">
        <v>2544</v>
      </c>
      <c r="D230" s="393"/>
      <c r="E230" s="394"/>
      <c r="G230" s="396"/>
      <c r="H230" s="397"/>
      <c r="O230" s="399"/>
      <c r="P230" s="399"/>
      <c r="Q230" s="399"/>
    </row>
    <row r="231" spans="2:18" ht="24" customHeight="1">
      <c r="C231" s="392" t="s">
        <v>2545</v>
      </c>
      <c r="D231" s="393"/>
      <c r="E231" s="394"/>
      <c r="G231" s="396"/>
      <c r="H231" s="397"/>
      <c r="O231" s="399"/>
      <c r="P231" s="399"/>
      <c r="Q231" s="399"/>
    </row>
    <row r="232" spans="2:18" ht="24" customHeight="1">
      <c r="D232" s="393"/>
      <c r="E232" s="394"/>
      <c r="G232" s="396"/>
      <c r="H232" s="397"/>
      <c r="O232" s="399"/>
      <c r="P232" s="399"/>
      <c r="Q232" s="399"/>
    </row>
    <row r="233" spans="2:18" ht="24" customHeight="1">
      <c r="B233" s="391" t="s">
        <v>2583</v>
      </c>
      <c r="C233" s="392" t="s">
        <v>2542</v>
      </c>
      <c r="D233" s="393" t="s">
        <v>2487</v>
      </c>
      <c r="E233" s="394">
        <v>2</v>
      </c>
      <c r="G233" s="396">
        <f t="shared" ref="G233" si="37">E233*F233</f>
        <v>0</v>
      </c>
      <c r="H233" s="421"/>
      <c r="O233" s="399"/>
      <c r="P233" s="399"/>
      <c r="Q233" s="399"/>
    </row>
    <row r="234" spans="2:18" ht="24" customHeight="1">
      <c r="B234" s="391" t="s">
        <v>2543</v>
      </c>
      <c r="C234" s="392" t="s">
        <v>2550</v>
      </c>
      <c r="D234" s="393"/>
      <c r="E234" s="394"/>
      <c r="G234" s="396"/>
      <c r="H234" s="397"/>
      <c r="O234" s="399"/>
      <c r="P234" s="399"/>
      <c r="Q234" s="399"/>
    </row>
    <row r="235" spans="2:18" ht="24" customHeight="1">
      <c r="C235" s="392" t="s">
        <v>2545</v>
      </c>
      <c r="D235" s="393"/>
      <c r="E235" s="394"/>
      <c r="G235" s="396"/>
      <c r="H235" s="397"/>
      <c r="O235" s="399"/>
      <c r="P235" s="399"/>
      <c r="Q235" s="399"/>
    </row>
    <row r="236" spans="2:18" ht="24" customHeight="1">
      <c r="D236" s="393"/>
      <c r="E236" s="394"/>
      <c r="G236" s="396"/>
      <c r="H236" s="397"/>
      <c r="O236" s="399"/>
      <c r="P236" s="399"/>
      <c r="Q236" s="399"/>
    </row>
    <row r="237" spans="2:18" ht="24" customHeight="1">
      <c r="B237" s="391" t="s">
        <v>2584</v>
      </c>
      <c r="C237" s="392" t="s">
        <v>2542</v>
      </c>
      <c r="D237" s="393" t="s">
        <v>2487</v>
      </c>
      <c r="E237" s="394">
        <v>1</v>
      </c>
      <c r="G237" s="396">
        <f t="shared" ref="G237" si="38">E237*F237</f>
        <v>0</v>
      </c>
      <c r="H237" s="421"/>
      <c r="O237" s="399"/>
      <c r="P237" s="399"/>
      <c r="Q237" s="399"/>
    </row>
    <row r="238" spans="2:18" ht="24" customHeight="1">
      <c r="B238" s="391" t="s">
        <v>2543</v>
      </c>
      <c r="C238" s="392" t="s">
        <v>2563</v>
      </c>
      <c r="D238" s="393"/>
      <c r="E238" s="394"/>
      <c r="G238" s="396"/>
      <c r="H238" s="397"/>
      <c r="O238" s="399"/>
      <c r="P238" s="399"/>
      <c r="Q238" s="399"/>
    </row>
    <row r="239" spans="2:18" ht="24" customHeight="1">
      <c r="C239" s="392" t="s">
        <v>2545</v>
      </c>
      <c r="D239" s="393"/>
      <c r="E239" s="394"/>
      <c r="G239" s="396"/>
      <c r="H239" s="397"/>
      <c r="O239" s="399"/>
      <c r="P239" s="399"/>
      <c r="Q239" s="399"/>
    </row>
    <row r="240" spans="2:18" ht="24" customHeight="1">
      <c r="D240" s="393"/>
      <c r="E240" s="394"/>
      <c r="G240" s="396"/>
      <c r="H240" s="397"/>
      <c r="O240" s="399"/>
      <c r="P240" s="399"/>
      <c r="Q240" s="399"/>
    </row>
    <row r="241" spans="2:18" ht="24" customHeight="1">
      <c r="B241" s="391" t="s">
        <v>2585</v>
      </c>
      <c r="C241" s="392" t="s">
        <v>2542</v>
      </c>
      <c r="D241" s="393" t="s">
        <v>2487</v>
      </c>
      <c r="E241" s="394">
        <v>2</v>
      </c>
      <c r="G241" s="396">
        <f t="shared" ref="G241" si="39">E241*F241</f>
        <v>0</v>
      </c>
      <c r="H241" s="421"/>
      <c r="O241" s="399"/>
      <c r="P241" s="399"/>
      <c r="Q241" s="399"/>
    </row>
    <row r="242" spans="2:18" ht="24" customHeight="1">
      <c r="B242" s="391" t="s">
        <v>2543</v>
      </c>
      <c r="C242" s="392" t="s">
        <v>2550</v>
      </c>
      <c r="D242" s="393"/>
      <c r="E242" s="394"/>
      <c r="G242" s="396"/>
      <c r="H242" s="397"/>
      <c r="O242" s="399"/>
      <c r="P242" s="399"/>
      <c r="Q242" s="399"/>
    </row>
    <row r="243" spans="2:18" ht="24" customHeight="1">
      <c r="C243" s="392" t="s">
        <v>2545</v>
      </c>
      <c r="D243" s="393"/>
      <c r="E243" s="394"/>
      <c r="G243" s="396"/>
      <c r="H243" s="397"/>
      <c r="O243" s="399"/>
      <c r="P243" s="399"/>
      <c r="Q243" s="399"/>
    </row>
    <row r="244" spans="2:18" ht="24" customHeight="1">
      <c r="D244" s="393"/>
      <c r="E244" s="394"/>
      <c r="G244" s="396"/>
      <c r="H244" s="397"/>
      <c r="O244" s="399"/>
      <c r="P244" s="399"/>
      <c r="Q244" s="399"/>
    </row>
    <row r="245" spans="2:18" ht="24" customHeight="1">
      <c r="B245" s="391" t="s">
        <v>2586</v>
      </c>
      <c r="C245" s="392" t="s">
        <v>2542</v>
      </c>
      <c r="D245" s="393" t="s">
        <v>2487</v>
      </c>
      <c r="E245" s="394">
        <v>2</v>
      </c>
      <c r="G245" s="396">
        <f t="shared" ref="G245" si="40">E245*F245</f>
        <v>0</v>
      </c>
      <c r="H245" s="421"/>
      <c r="O245" s="399"/>
      <c r="P245" s="399"/>
      <c r="Q245" s="399"/>
    </row>
    <row r="246" spans="2:18" ht="24" customHeight="1">
      <c r="B246" s="391" t="s">
        <v>2543</v>
      </c>
      <c r="C246" s="392" t="s">
        <v>2550</v>
      </c>
      <c r="D246" s="393"/>
      <c r="E246" s="394"/>
      <c r="G246" s="396"/>
      <c r="H246" s="397"/>
      <c r="O246" s="399"/>
      <c r="P246" s="399"/>
      <c r="Q246" s="399"/>
    </row>
    <row r="247" spans="2:18" ht="24" customHeight="1">
      <c r="C247" s="392" t="s">
        <v>2545</v>
      </c>
      <c r="D247" s="393"/>
      <c r="E247" s="394"/>
      <c r="G247" s="396"/>
      <c r="H247" s="397"/>
      <c r="O247" s="399"/>
      <c r="P247" s="399"/>
      <c r="Q247" s="399"/>
    </row>
    <row r="248" spans="2:18" ht="24" customHeight="1">
      <c r="D248" s="393"/>
      <c r="E248" s="394"/>
      <c r="G248" s="396"/>
      <c r="H248" s="397"/>
      <c r="O248" s="399"/>
      <c r="P248" s="399"/>
      <c r="Q248" s="399"/>
    </row>
    <row r="249" spans="2:18" ht="24" customHeight="1">
      <c r="B249" s="391" t="s">
        <v>2587</v>
      </c>
      <c r="C249" s="392" t="s">
        <v>2542</v>
      </c>
      <c r="D249" s="393" t="s">
        <v>2487</v>
      </c>
      <c r="E249" s="394">
        <v>2</v>
      </c>
      <c r="G249" s="396">
        <f t="shared" ref="G249" si="41">E249*F249</f>
        <v>0</v>
      </c>
      <c r="H249" s="421"/>
      <c r="O249" s="399"/>
      <c r="P249" s="399"/>
      <c r="Q249" s="399"/>
    </row>
    <row r="250" spans="2:18" ht="24" customHeight="1">
      <c r="B250" s="391" t="s">
        <v>2543</v>
      </c>
      <c r="C250" s="392" t="s">
        <v>2550</v>
      </c>
      <c r="D250" s="393"/>
      <c r="E250" s="394"/>
      <c r="G250" s="396"/>
      <c r="H250" s="397"/>
      <c r="O250" s="399"/>
      <c r="P250" s="399"/>
      <c r="Q250" s="399"/>
    </row>
    <row r="251" spans="2:18" ht="24" customHeight="1">
      <c r="C251" s="392" t="s">
        <v>2545</v>
      </c>
      <c r="D251" s="393"/>
      <c r="E251" s="394"/>
      <c r="G251" s="396"/>
      <c r="H251" s="397"/>
      <c r="O251" s="399"/>
      <c r="P251" s="399"/>
      <c r="Q251" s="399"/>
    </row>
    <row r="252" spans="2:18" ht="24" customHeight="1">
      <c r="D252" s="393"/>
      <c r="E252" s="394"/>
      <c r="G252" s="396"/>
      <c r="H252" s="397"/>
      <c r="O252" s="399"/>
      <c r="P252" s="399"/>
      <c r="Q252" s="399"/>
      <c r="R252" s="417"/>
    </row>
    <row r="253" spans="2:18" ht="24" customHeight="1">
      <c r="B253" s="391" t="s">
        <v>2588</v>
      </c>
      <c r="C253" s="392" t="s">
        <v>2542</v>
      </c>
      <c r="D253" s="393" t="s">
        <v>2487</v>
      </c>
      <c r="E253" s="394">
        <v>2</v>
      </c>
      <c r="G253" s="396">
        <f t="shared" ref="G253" si="42">E253*F253</f>
        <v>0</v>
      </c>
      <c r="H253" s="421"/>
      <c r="O253" s="399"/>
      <c r="P253" s="399"/>
      <c r="Q253" s="399"/>
    </row>
    <row r="254" spans="2:18" ht="24" customHeight="1">
      <c r="B254" s="391" t="s">
        <v>2543</v>
      </c>
      <c r="C254" s="392" t="s">
        <v>2589</v>
      </c>
      <c r="D254" s="393"/>
      <c r="E254" s="394"/>
      <c r="G254" s="396"/>
      <c r="H254" s="397"/>
      <c r="O254" s="399"/>
      <c r="P254" s="399"/>
      <c r="Q254" s="399"/>
    </row>
    <row r="255" spans="2:18" ht="24" customHeight="1">
      <c r="C255" s="392" t="s">
        <v>2545</v>
      </c>
      <c r="D255" s="393"/>
      <c r="E255" s="394"/>
      <c r="G255" s="396"/>
      <c r="H255" s="397"/>
      <c r="O255" s="399"/>
      <c r="P255" s="399"/>
      <c r="Q255" s="399"/>
    </row>
    <row r="256" spans="2:18" ht="24" customHeight="1">
      <c r="D256" s="393"/>
      <c r="E256" s="394"/>
      <c r="G256" s="396"/>
      <c r="H256" s="397"/>
      <c r="O256" s="399"/>
      <c r="P256" s="399"/>
      <c r="Q256" s="399"/>
    </row>
    <row r="257" spans="2:17" ht="24" customHeight="1">
      <c r="B257" s="391" t="s">
        <v>2590</v>
      </c>
      <c r="C257" s="392" t="s">
        <v>2556</v>
      </c>
      <c r="D257" s="393" t="s">
        <v>2538</v>
      </c>
      <c r="E257" s="394">
        <v>2</v>
      </c>
      <c r="G257" s="396">
        <f>E257*F257</f>
        <v>0</v>
      </c>
      <c r="H257" s="421"/>
      <c r="O257" s="399"/>
      <c r="P257" s="399"/>
      <c r="Q257" s="399"/>
    </row>
    <row r="258" spans="2:17" ht="24" customHeight="1">
      <c r="D258" s="393"/>
      <c r="E258" s="394"/>
      <c r="G258" s="396"/>
      <c r="H258" s="397"/>
      <c r="O258" s="399"/>
      <c r="P258" s="399"/>
      <c r="Q258" s="399"/>
    </row>
    <row r="259" spans="2:17" ht="24" customHeight="1">
      <c r="B259" s="391" t="s">
        <v>2591</v>
      </c>
      <c r="C259" s="392" t="s">
        <v>2537</v>
      </c>
      <c r="D259" s="393" t="s">
        <v>2487</v>
      </c>
      <c r="E259" s="394">
        <v>1</v>
      </c>
      <c r="G259" s="396">
        <f t="shared" ref="G259" si="43">E259*F259</f>
        <v>0</v>
      </c>
      <c r="H259" s="421"/>
      <c r="O259" s="399"/>
      <c r="P259" s="399"/>
      <c r="Q259" s="399"/>
    </row>
    <row r="260" spans="2:17" ht="24" customHeight="1">
      <c r="B260" s="391" t="s">
        <v>2558</v>
      </c>
      <c r="C260" s="392" t="s">
        <v>2579</v>
      </c>
      <c r="D260" s="393"/>
      <c r="E260" s="394"/>
      <c r="G260" s="396"/>
      <c r="H260" s="397"/>
      <c r="O260" s="399"/>
      <c r="P260" s="399"/>
      <c r="Q260" s="399"/>
    </row>
    <row r="261" spans="2:17" ht="24" customHeight="1">
      <c r="C261" s="392" t="s">
        <v>3159</v>
      </c>
      <c r="D261" s="393"/>
      <c r="E261" s="394"/>
      <c r="G261" s="396"/>
      <c r="H261" s="397"/>
      <c r="O261" s="399"/>
      <c r="P261" s="399"/>
      <c r="Q261" s="399"/>
    </row>
    <row r="262" spans="2:17" ht="24" customHeight="1">
      <c r="D262" s="393"/>
      <c r="E262" s="394"/>
      <c r="G262" s="396"/>
      <c r="H262" s="397"/>
      <c r="O262" s="399"/>
      <c r="P262" s="399"/>
      <c r="Q262" s="399"/>
    </row>
    <row r="263" spans="2:17" ht="24" customHeight="1">
      <c r="B263" s="391" t="s">
        <v>2592</v>
      </c>
      <c r="C263" s="392" t="s">
        <v>2593</v>
      </c>
      <c r="D263" s="393" t="s">
        <v>2487</v>
      </c>
      <c r="E263" s="394">
        <v>2</v>
      </c>
      <c r="G263" s="396">
        <f t="shared" ref="G263" si="44">E263*F263</f>
        <v>0</v>
      </c>
      <c r="H263" s="421"/>
      <c r="O263" s="399"/>
      <c r="P263" s="399"/>
      <c r="Q263" s="399"/>
    </row>
    <row r="264" spans="2:17" ht="24" customHeight="1">
      <c r="B264" s="391" t="s">
        <v>2543</v>
      </c>
      <c r="C264" s="392" t="s">
        <v>2550</v>
      </c>
      <c r="D264" s="393"/>
      <c r="E264" s="394"/>
      <c r="G264" s="396"/>
      <c r="H264" s="397"/>
      <c r="O264" s="399"/>
      <c r="P264" s="399"/>
      <c r="Q264" s="399"/>
    </row>
    <row r="265" spans="2:17" ht="24" customHeight="1">
      <c r="C265" s="392" t="s">
        <v>2545</v>
      </c>
      <c r="D265" s="393"/>
      <c r="E265" s="394"/>
      <c r="G265" s="396"/>
      <c r="H265" s="397"/>
      <c r="O265" s="399"/>
      <c r="P265" s="399"/>
      <c r="Q265" s="399"/>
    </row>
    <row r="266" spans="2:17" ht="24" customHeight="1">
      <c r="D266" s="393"/>
      <c r="E266" s="394"/>
      <c r="G266" s="396"/>
      <c r="H266" s="397"/>
      <c r="O266" s="399"/>
      <c r="P266" s="399"/>
      <c r="Q266" s="399"/>
    </row>
    <row r="267" spans="2:17" ht="24" customHeight="1">
      <c r="B267" s="391" t="s">
        <v>2594</v>
      </c>
      <c r="C267" s="392" t="s">
        <v>2542</v>
      </c>
      <c r="D267" s="393" t="s">
        <v>2487</v>
      </c>
      <c r="E267" s="394">
        <v>2</v>
      </c>
      <c r="G267" s="396">
        <f t="shared" ref="G267" si="45">E267*F267</f>
        <v>0</v>
      </c>
      <c r="H267" s="421"/>
      <c r="O267" s="399"/>
      <c r="P267" s="399"/>
      <c r="Q267" s="399"/>
    </row>
    <row r="268" spans="2:17" ht="24" customHeight="1">
      <c r="B268" s="391" t="s">
        <v>2543</v>
      </c>
      <c r="C268" s="392" t="s">
        <v>2589</v>
      </c>
      <c r="D268" s="393"/>
      <c r="E268" s="394"/>
      <c r="G268" s="396"/>
      <c r="H268" s="397"/>
      <c r="O268" s="399"/>
      <c r="P268" s="399"/>
      <c r="Q268" s="399"/>
    </row>
    <row r="269" spans="2:17" ht="24" customHeight="1">
      <c r="C269" s="392" t="s">
        <v>2545</v>
      </c>
      <c r="D269" s="393"/>
      <c r="E269" s="394"/>
      <c r="G269" s="396"/>
      <c r="H269" s="397"/>
      <c r="O269" s="399"/>
      <c r="P269" s="399"/>
      <c r="Q269" s="399"/>
    </row>
    <row r="270" spans="2:17" ht="24" customHeight="1">
      <c r="D270" s="393"/>
      <c r="E270" s="394"/>
      <c r="G270" s="396"/>
      <c r="H270" s="397"/>
      <c r="O270" s="399"/>
      <c r="P270" s="399"/>
      <c r="Q270" s="399"/>
    </row>
    <row r="271" spans="2:17" ht="24" customHeight="1">
      <c r="B271" s="391" t="s">
        <v>2595</v>
      </c>
      <c r="C271" s="392" t="s">
        <v>2542</v>
      </c>
      <c r="D271" s="393" t="s">
        <v>2487</v>
      </c>
      <c r="E271" s="394">
        <v>3</v>
      </c>
      <c r="G271" s="396">
        <f t="shared" ref="G271" si="46">E271*F271</f>
        <v>0</v>
      </c>
      <c r="H271" s="421"/>
      <c r="O271" s="399"/>
      <c r="P271" s="399"/>
      <c r="Q271" s="399"/>
    </row>
    <row r="272" spans="2:17" ht="24" customHeight="1">
      <c r="B272" s="391" t="s">
        <v>2543</v>
      </c>
      <c r="C272" s="392" t="s">
        <v>2550</v>
      </c>
      <c r="D272" s="393"/>
      <c r="E272" s="394"/>
      <c r="G272" s="396"/>
      <c r="H272" s="397"/>
      <c r="O272" s="399"/>
      <c r="P272" s="399"/>
      <c r="Q272" s="399"/>
    </row>
    <row r="273" spans="2:18" ht="24" customHeight="1">
      <c r="C273" s="392" t="s">
        <v>2545</v>
      </c>
      <c r="D273" s="393"/>
      <c r="E273" s="394"/>
      <c r="G273" s="396"/>
      <c r="H273" s="397"/>
      <c r="O273" s="399"/>
      <c r="P273" s="399"/>
      <c r="Q273" s="399"/>
    </row>
    <row r="274" spans="2:18" ht="24" customHeight="1">
      <c r="D274" s="393"/>
      <c r="E274" s="394"/>
      <c r="G274" s="396"/>
      <c r="H274" s="397"/>
      <c r="O274" s="399"/>
      <c r="P274" s="399"/>
      <c r="Q274" s="399"/>
    </row>
    <row r="275" spans="2:18" ht="24" customHeight="1">
      <c r="B275" s="391" t="s">
        <v>2596</v>
      </c>
      <c r="C275" s="392" t="s">
        <v>2542</v>
      </c>
      <c r="D275" s="393" t="s">
        <v>2487</v>
      </c>
      <c r="E275" s="394">
        <v>1</v>
      </c>
      <c r="G275" s="396">
        <f t="shared" ref="G275" si="47">E275*F275</f>
        <v>0</v>
      </c>
      <c r="H275" s="421"/>
      <c r="O275" s="399"/>
      <c r="P275" s="399"/>
      <c r="Q275" s="399"/>
    </row>
    <row r="276" spans="2:18" ht="24" customHeight="1">
      <c r="B276" s="391" t="s">
        <v>2543</v>
      </c>
      <c r="C276" s="392" t="s">
        <v>2544</v>
      </c>
      <c r="D276" s="393"/>
      <c r="E276" s="394"/>
      <c r="G276" s="396"/>
      <c r="H276" s="397"/>
      <c r="O276" s="399"/>
      <c r="P276" s="399"/>
      <c r="Q276" s="399"/>
    </row>
    <row r="277" spans="2:18" ht="24" customHeight="1">
      <c r="C277" s="392" t="s">
        <v>2545</v>
      </c>
      <c r="D277" s="393"/>
      <c r="E277" s="394"/>
      <c r="G277" s="396"/>
      <c r="H277" s="397"/>
      <c r="O277" s="399"/>
      <c r="P277" s="399"/>
      <c r="Q277" s="399"/>
      <c r="R277" s="417"/>
    </row>
    <row r="278" spans="2:18" ht="24" customHeight="1">
      <c r="D278" s="393"/>
      <c r="E278" s="394"/>
      <c r="G278" s="396"/>
      <c r="H278" s="397"/>
      <c r="O278" s="399"/>
      <c r="P278" s="399"/>
      <c r="Q278" s="399"/>
    </row>
    <row r="279" spans="2:18" ht="24" customHeight="1">
      <c r="B279" s="391" t="s">
        <v>2597</v>
      </c>
      <c r="C279" s="392" t="s">
        <v>2542</v>
      </c>
      <c r="D279" s="393" t="s">
        <v>2487</v>
      </c>
      <c r="E279" s="394">
        <v>1</v>
      </c>
      <c r="G279" s="396">
        <f t="shared" ref="G279" si="48">E279*F279</f>
        <v>0</v>
      </c>
      <c r="H279" s="421"/>
      <c r="O279" s="399"/>
      <c r="P279" s="399"/>
      <c r="Q279" s="399"/>
    </row>
    <row r="280" spans="2:18" ht="24" customHeight="1">
      <c r="B280" s="391" t="s">
        <v>2543</v>
      </c>
      <c r="C280" s="392" t="s">
        <v>2552</v>
      </c>
      <c r="D280" s="393"/>
      <c r="E280" s="394"/>
      <c r="G280" s="396"/>
      <c r="H280" s="397"/>
      <c r="O280" s="399"/>
      <c r="P280" s="399"/>
      <c r="Q280" s="399"/>
    </row>
    <row r="281" spans="2:18" ht="24" customHeight="1">
      <c r="C281" s="392" t="s">
        <v>2545</v>
      </c>
      <c r="D281" s="393"/>
      <c r="E281" s="394"/>
      <c r="G281" s="396"/>
      <c r="H281" s="397"/>
      <c r="O281" s="399"/>
      <c r="P281" s="399"/>
      <c r="Q281" s="399"/>
    </row>
    <row r="282" spans="2:18" ht="24" customHeight="1">
      <c r="D282" s="393"/>
      <c r="E282" s="394"/>
      <c r="G282" s="396"/>
      <c r="H282" s="397"/>
      <c r="O282" s="399"/>
      <c r="P282" s="399"/>
      <c r="Q282" s="399"/>
    </row>
    <row r="283" spans="2:18" ht="24" customHeight="1">
      <c r="B283" s="391" t="s">
        <v>2598</v>
      </c>
      <c r="C283" s="392" t="s">
        <v>2542</v>
      </c>
      <c r="D283" s="393" t="s">
        <v>2487</v>
      </c>
      <c r="E283" s="394">
        <v>1</v>
      </c>
      <c r="G283" s="396">
        <f t="shared" ref="G283" si="49">E283*F283</f>
        <v>0</v>
      </c>
      <c r="H283" s="421"/>
      <c r="O283" s="399"/>
      <c r="P283" s="399"/>
      <c r="Q283" s="399"/>
    </row>
    <row r="284" spans="2:18" ht="24" customHeight="1">
      <c r="B284" s="391" t="s">
        <v>2543</v>
      </c>
      <c r="C284" s="392" t="s">
        <v>2550</v>
      </c>
      <c r="D284" s="393"/>
      <c r="E284" s="394"/>
      <c r="G284" s="396"/>
      <c r="H284" s="397"/>
      <c r="O284" s="399"/>
      <c r="P284" s="399"/>
      <c r="Q284" s="399"/>
    </row>
    <row r="285" spans="2:18" ht="24" customHeight="1">
      <c r="C285" s="392" t="s">
        <v>2545</v>
      </c>
      <c r="D285" s="393"/>
      <c r="E285" s="394"/>
      <c r="G285" s="396"/>
      <c r="H285" s="397"/>
      <c r="O285" s="399"/>
      <c r="P285" s="399"/>
      <c r="Q285" s="399"/>
    </row>
    <row r="286" spans="2:18" ht="24" customHeight="1">
      <c r="D286" s="393"/>
      <c r="E286" s="394"/>
      <c r="G286" s="396"/>
      <c r="H286" s="397"/>
      <c r="O286" s="399"/>
      <c r="P286" s="399"/>
      <c r="Q286" s="399"/>
    </row>
    <row r="287" spans="2:18" ht="24" customHeight="1">
      <c r="B287" s="391" t="s">
        <v>2599</v>
      </c>
      <c r="C287" s="392" t="s">
        <v>2542</v>
      </c>
      <c r="D287" s="393" t="s">
        <v>2487</v>
      </c>
      <c r="E287" s="394">
        <v>2</v>
      </c>
      <c r="G287" s="396">
        <f t="shared" ref="G287" si="50">E287*F287</f>
        <v>0</v>
      </c>
      <c r="H287" s="421"/>
      <c r="O287" s="399"/>
      <c r="P287" s="399"/>
      <c r="Q287" s="399"/>
    </row>
    <row r="288" spans="2:18" ht="24" customHeight="1">
      <c r="B288" s="391" t="s">
        <v>2543</v>
      </c>
      <c r="C288" s="392" t="s">
        <v>2550</v>
      </c>
      <c r="D288" s="393"/>
      <c r="E288" s="394"/>
      <c r="G288" s="396"/>
      <c r="H288" s="397"/>
      <c r="O288" s="399"/>
      <c r="P288" s="399"/>
      <c r="Q288" s="399"/>
    </row>
    <row r="289" spans="2:18" ht="24" customHeight="1">
      <c r="C289" s="392" t="s">
        <v>2545</v>
      </c>
      <c r="D289" s="393"/>
      <c r="E289" s="394"/>
      <c r="G289" s="396"/>
      <c r="H289" s="397"/>
      <c r="O289" s="399"/>
      <c r="P289" s="399"/>
      <c r="Q289" s="399"/>
    </row>
    <row r="290" spans="2:18" ht="24" customHeight="1">
      <c r="D290" s="393"/>
      <c r="E290" s="394"/>
      <c r="G290" s="396"/>
      <c r="H290" s="397"/>
      <c r="O290" s="399"/>
      <c r="P290" s="399"/>
      <c r="Q290" s="399"/>
    </row>
    <row r="291" spans="2:18" ht="24" customHeight="1">
      <c r="B291" s="391" t="s">
        <v>2600</v>
      </c>
      <c r="C291" s="392" t="s">
        <v>2593</v>
      </c>
      <c r="D291" s="393" t="s">
        <v>2487</v>
      </c>
      <c r="E291" s="394">
        <v>1</v>
      </c>
      <c r="G291" s="396">
        <f t="shared" ref="G291" si="51">E291*F291</f>
        <v>0</v>
      </c>
      <c r="H291" s="421"/>
      <c r="O291" s="399"/>
      <c r="P291" s="399"/>
      <c r="Q291" s="399"/>
    </row>
    <row r="292" spans="2:18" ht="24" customHeight="1">
      <c r="B292" s="391" t="s">
        <v>2543</v>
      </c>
      <c r="C292" s="392" t="s">
        <v>2601</v>
      </c>
      <c r="D292" s="393"/>
      <c r="E292" s="394"/>
      <c r="G292" s="396"/>
      <c r="H292" s="397"/>
      <c r="O292" s="399"/>
      <c r="P292" s="399"/>
      <c r="Q292" s="399"/>
    </row>
    <row r="293" spans="2:18" ht="24" customHeight="1">
      <c r="C293" s="392" t="s">
        <v>2545</v>
      </c>
      <c r="D293" s="393"/>
      <c r="E293" s="394"/>
      <c r="G293" s="396"/>
      <c r="H293" s="397"/>
      <c r="O293" s="399"/>
      <c r="P293" s="399"/>
      <c r="Q293" s="399"/>
    </row>
    <row r="294" spans="2:18" ht="24" customHeight="1">
      <c r="D294" s="393"/>
      <c r="E294" s="394"/>
      <c r="G294" s="396"/>
      <c r="H294" s="397"/>
      <c r="O294" s="399"/>
      <c r="P294" s="399"/>
      <c r="Q294" s="399"/>
    </row>
    <row r="295" spans="2:18" ht="24" customHeight="1">
      <c r="B295" s="391" t="s">
        <v>2602</v>
      </c>
      <c r="C295" s="392" t="s">
        <v>2542</v>
      </c>
      <c r="D295" s="393" t="s">
        <v>2487</v>
      </c>
      <c r="E295" s="394">
        <v>3</v>
      </c>
      <c r="G295" s="396">
        <f t="shared" ref="G295" si="52">E295*F295</f>
        <v>0</v>
      </c>
      <c r="H295" s="421"/>
      <c r="O295" s="399"/>
      <c r="P295" s="399"/>
      <c r="Q295" s="399"/>
    </row>
    <row r="296" spans="2:18" ht="24" customHeight="1">
      <c r="B296" s="391" t="s">
        <v>2543</v>
      </c>
      <c r="C296" s="392" t="s">
        <v>2544</v>
      </c>
      <c r="D296" s="393"/>
      <c r="E296" s="394"/>
      <c r="G296" s="396"/>
      <c r="H296" s="397"/>
      <c r="O296" s="399"/>
      <c r="P296" s="399"/>
      <c r="Q296" s="399"/>
    </row>
    <row r="297" spans="2:18" ht="24" customHeight="1">
      <c r="C297" s="392" t="s">
        <v>2545</v>
      </c>
      <c r="D297" s="393"/>
      <c r="E297" s="394"/>
      <c r="G297" s="396"/>
      <c r="H297" s="397"/>
      <c r="O297" s="399"/>
      <c r="P297" s="399"/>
      <c r="Q297" s="399"/>
    </row>
    <row r="298" spans="2:18" ht="24" customHeight="1">
      <c r="D298" s="393"/>
      <c r="E298" s="394"/>
      <c r="G298" s="396"/>
      <c r="H298" s="397"/>
      <c r="O298" s="399"/>
      <c r="P298" s="399"/>
      <c r="Q298" s="399"/>
    </row>
    <row r="299" spans="2:18" ht="24" customHeight="1">
      <c r="B299" s="391" t="s">
        <v>2603</v>
      </c>
      <c r="C299" s="392" t="s">
        <v>2556</v>
      </c>
      <c r="D299" s="393" t="s">
        <v>2538</v>
      </c>
      <c r="E299" s="394">
        <v>2</v>
      </c>
      <c r="G299" s="396">
        <f>E299*F299</f>
        <v>0</v>
      </c>
      <c r="H299" s="421"/>
      <c r="O299" s="399"/>
      <c r="P299" s="399"/>
      <c r="Q299" s="399"/>
    </row>
    <row r="300" spans="2:18" ht="24" customHeight="1">
      <c r="D300" s="393"/>
      <c r="E300" s="394"/>
      <c r="G300" s="396"/>
      <c r="H300" s="397"/>
      <c r="O300" s="399"/>
      <c r="P300" s="399"/>
      <c r="Q300" s="399"/>
    </row>
    <row r="301" spans="2:18" ht="24" customHeight="1">
      <c r="B301" s="391" t="s">
        <v>2604</v>
      </c>
      <c r="D301" s="393" t="s">
        <v>1571</v>
      </c>
      <c r="E301" s="394">
        <v>1</v>
      </c>
      <c r="G301" s="396">
        <f t="shared" ref="G301" si="53">E301*F301</f>
        <v>0</v>
      </c>
      <c r="H301" s="421"/>
      <c r="O301" s="399"/>
      <c r="P301" s="399"/>
      <c r="Q301" s="399"/>
    </row>
    <row r="302" spans="2:18" ht="24" customHeight="1">
      <c r="D302" s="393"/>
      <c r="E302" s="394"/>
      <c r="G302" s="396"/>
      <c r="H302" s="397"/>
      <c r="O302" s="399"/>
      <c r="P302" s="399"/>
      <c r="Q302" s="399"/>
      <c r="R302" s="417"/>
    </row>
    <row r="303" spans="2:18" ht="24" customHeight="1">
      <c r="B303" s="391" t="s">
        <v>2605</v>
      </c>
      <c r="C303" s="392" t="s">
        <v>2606</v>
      </c>
      <c r="D303" s="393" t="s">
        <v>1571</v>
      </c>
      <c r="E303" s="394">
        <v>40</v>
      </c>
      <c r="G303" s="396">
        <f>E303*F303</f>
        <v>0</v>
      </c>
      <c r="H303" s="421"/>
      <c r="O303" s="399"/>
      <c r="P303" s="399"/>
      <c r="Q303" s="399"/>
    </row>
    <row r="304" spans="2:18" ht="24" customHeight="1">
      <c r="D304" s="393"/>
      <c r="E304" s="394"/>
      <c r="G304" s="396"/>
      <c r="H304" s="397"/>
      <c r="O304" s="399"/>
      <c r="P304" s="399"/>
      <c r="Q304" s="399"/>
    </row>
    <row r="305" spans="2:17" ht="24" customHeight="1">
      <c r="B305" s="391" t="s">
        <v>2607</v>
      </c>
      <c r="C305" s="392" t="s">
        <v>2608</v>
      </c>
      <c r="D305" s="393" t="s">
        <v>1288</v>
      </c>
      <c r="E305" s="394">
        <v>1</v>
      </c>
      <c r="G305" s="396">
        <f t="shared" ref="G305" si="54">E305*F305</f>
        <v>0</v>
      </c>
      <c r="H305" s="421"/>
      <c r="O305" s="399"/>
      <c r="P305" s="399"/>
      <c r="Q305" s="399"/>
    </row>
    <row r="306" spans="2:17" ht="24" customHeight="1">
      <c r="C306" s="392" t="s">
        <v>2609</v>
      </c>
      <c r="D306" s="393"/>
      <c r="E306" s="394"/>
      <c r="G306" s="396"/>
      <c r="H306" s="397"/>
      <c r="O306" s="399"/>
      <c r="P306" s="399"/>
      <c r="Q306" s="399"/>
    </row>
    <row r="307" spans="2:17" ht="24" customHeight="1">
      <c r="C307" s="392" t="s">
        <v>2545</v>
      </c>
      <c r="D307" s="393"/>
      <c r="E307" s="394"/>
      <c r="G307" s="396"/>
      <c r="H307" s="397"/>
      <c r="O307" s="399"/>
      <c r="P307" s="399"/>
      <c r="Q307" s="399"/>
    </row>
    <row r="308" spans="2:17" ht="24" customHeight="1">
      <c r="C308" s="392" t="s">
        <v>3160</v>
      </c>
      <c r="D308" s="393"/>
      <c r="E308" s="394"/>
      <c r="G308" s="396"/>
      <c r="H308" s="397"/>
      <c r="O308" s="399"/>
      <c r="P308" s="399"/>
      <c r="Q308" s="399"/>
    </row>
    <row r="309" spans="2:17" ht="24" customHeight="1">
      <c r="D309" s="393"/>
      <c r="E309" s="394"/>
      <c r="G309" s="396"/>
      <c r="H309" s="397"/>
      <c r="O309" s="399"/>
      <c r="P309" s="399"/>
      <c r="Q309" s="399"/>
    </row>
    <row r="310" spans="2:17" ht="24" customHeight="1">
      <c r="B310" s="391" t="s">
        <v>2610</v>
      </c>
      <c r="C310" s="392" t="s">
        <v>2611</v>
      </c>
      <c r="D310" s="393" t="s">
        <v>1288</v>
      </c>
      <c r="E310" s="394">
        <v>1</v>
      </c>
      <c r="G310" s="396">
        <f>E310*F310</f>
        <v>0</v>
      </c>
      <c r="H310" s="421"/>
      <c r="O310" s="399"/>
      <c r="P310" s="399"/>
      <c r="Q310" s="399"/>
    </row>
    <row r="311" spans="2:17" ht="24" customHeight="1">
      <c r="C311" s="392" t="s">
        <v>2612</v>
      </c>
      <c r="D311" s="393"/>
      <c r="E311" s="394"/>
      <c r="G311" s="396"/>
      <c r="H311" s="397"/>
      <c r="O311" s="399"/>
      <c r="P311" s="399"/>
      <c r="Q311" s="399"/>
    </row>
    <row r="312" spans="2:17" ht="24" customHeight="1">
      <c r="C312" s="392" t="s">
        <v>2545</v>
      </c>
      <c r="D312" s="393"/>
      <c r="E312" s="394"/>
      <c r="G312" s="396"/>
      <c r="H312" s="397"/>
      <c r="O312" s="399"/>
      <c r="P312" s="399"/>
      <c r="Q312" s="399"/>
    </row>
    <row r="313" spans="2:17" ht="24" customHeight="1">
      <c r="C313" s="392" t="s">
        <v>3160</v>
      </c>
      <c r="D313" s="393"/>
      <c r="E313" s="394"/>
      <c r="G313" s="396"/>
      <c r="H313" s="397"/>
      <c r="O313" s="399"/>
      <c r="P313" s="399"/>
      <c r="Q313" s="399"/>
    </row>
    <row r="314" spans="2:17" ht="24" customHeight="1">
      <c r="D314" s="393"/>
      <c r="E314" s="394"/>
      <c r="G314" s="396"/>
      <c r="H314" s="397"/>
      <c r="O314" s="399"/>
      <c r="P314" s="399"/>
      <c r="Q314" s="399"/>
    </row>
    <row r="315" spans="2:17" ht="24" customHeight="1">
      <c r="B315" s="391" t="s">
        <v>2605</v>
      </c>
      <c r="C315" s="392" t="s">
        <v>2613</v>
      </c>
      <c r="D315" s="393" t="s">
        <v>1571</v>
      </c>
      <c r="E315" s="394">
        <v>2</v>
      </c>
      <c r="G315" s="396">
        <f>E315*F315</f>
        <v>0</v>
      </c>
      <c r="H315" s="421"/>
      <c r="O315" s="399"/>
      <c r="P315" s="399"/>
      <c r="Q315" s="399"/>
    </row>
    <row r="316" spans="2:17" ht="24" customHeight="1">
      <c r="D316" s="393"/>
      <c r="E316" s="394"/>
      <c r="G316" s="396"/>
      <c r="H316" s="397"/>
      <c r="O316" s="399"/>
      <c r="P316" s="399"/>
      <c r="Q316" s="399"/>
    </row>
    <row r="317" spans="2:17" ht="24" customHeight="1">
      <c r="B317" s="391" t="s">
        <v>2614</v>
      </c>
      <c r="C317" s="436" t="s">
        <v>2615</v>
      </c>
      <c r="D317" s="393" t="s">
        <v>1288</v>
      </c>
      <c r="E317" s="394">
        <v>1</v>
      </c>
      <c r="G317" s="396">
        <f>E317*F317</f>
        <v>0</v>
      </c>
      <c r="H317" s="421"/>
      <c r="O317" s="399"/>
      <c r="P317" s="399"/>
      <c r="Q317" s="399"/>
    </row>
    <row r="318" spans="2:17" ht="24" customHeight="1">
      <c r="C318" s="392" t="s">
        <v>2552</v>
      </c>
      <c r="D318" s="393"/>
      <c r="E318" s="394"/>
      <c r="G318" s="396"/>
      <c r="H318" s="397"/>
      <c r="O318" s="399"/>
      <c r="P318" s="399"/>
      <c r="Q318" s="399"/>
    </row>
    <row r="319" spans="2:17" ht="24" customHeight="1">
      <c r="C319" s="392" t="s">
        <v>2545</v>
      </c>
      <c r="D319" s="393"/>
      <c r="E319" s="394"/>
      <c r="G319" s="396"/>
      <c r="H319" s="397"/>
      <c r="O319" s="399"/>
      <c r="P319" s="399"/>
      <c r="Q319" s="399"/>
    </row>
    <row r="320" spans="2:17" ht="24" customHeight="1">
      <c r="C320" s="392" t="s">
        <v>3160</v>
      </c>
      <c r="D320" s="393"/>
      <c r="E320" s="394"/>
      <c r="G320" s="396"/>
      <c r="H320" s="397"/>
      <c r="O320" s="399"/>
      <c r="P320" s="399"/>
      <c r="Q320" s="399"/>
    </row>
    <row r="321" spans="2:18" ht="24" customHeight="1">
      <c r="D321" s="393"/>
      <c r="E321" s="394"/>
      <c r="G321" s="396"/>
      <c r="H321" s="397"/>
      <c r="O321" s="399"/>
      <c r="P321" s="399"/>
      <c r="Q321" s="399"/>
    </row>
    <row r="322" spans="2:18" ht="24" customHeight="1">
      <c r="B322" s="391" t="s">
        <v>2605</v>
      </c>
      <c r="C322" s="392" t="s">
        <v>2616</v>
      </c>
      <c r="D322" s="393" t="s">
        <v>1571</v>
      </c>
      <c r="E322" s="394">
        <v>1</v>
      </c>
      <c r="G322" s="396">
        <f>E322*F322</f>
        <v>0</v>
      </c>
      <c r="H322" s="421"/>
      <c r="O322" s="399"/>
      <c r="P322" s="399"/>
      <c r="Q322" s="399"/>
    </row>
    <row r="323" spans="2:18" ht="24" customHeight="1">
      <c r="D323" s="393"/>
      <c r="E323" s="394"/>
      <c r="G323" s="396"/>
      <c r="H323" s="397"/>
      <c r="O323" s="399"/>
      <c r="P323" s="399"/>
      <c r="Q323" s="399"/>
    </row>
    <row r="324" spans="2:18" ht="24" customHeight="1">
      <c r="B324" s="404" t="s">
        <v>2617</v>
      </c>
      <c r="C324" s="392" t="s">
        <v>2618</v>
      </c>
      <c r="D324" s="393" t="s">
        <v>1585</v>
      </c>
      <c r="E324" s="394">
        <v>2</v>
      </c>
      <c r="G324" s="396">
        <f t="shared" ref="G324" si="55">E324*F324</f>
        <v>0</v>
      </c>
      <c r="H324" s="421"/>
      <c r="O324" s="399"/>
      <c r="P324" s="399"/>
      <c r="Q324" s="399"/>
    </row>
    <row r="325" spans="2:18" ht="24" customHeight="1">
      <c r="B325" s="404"/>
      <c r="C325" s="392" t="s">
        <v>2619</v>
      </c>
      <c r="D325" s="393"/>
      <c r="E325" s="394"/>
      <c r="G325" s="396"/>
      <c r="H325" s="397"/>
      <c r="O325" s="399"/>
      <c r="P325" s="399"/>
      <c r="Q325" s="399"/>
    </row>
    <row r="326" spans="2:18" ht="24" customHeight="1">
      <c r="B326" s="404"/>
      <c r="D326" s="393"/>
      <c r="E326" s="394"/>
      <c r="G326" s="396"/>
      <c r="H326" s="397"/>
      <c r="O326" s="399"/>
      <c r="P326" s="399"/>
      <c r="Q326" s="399"/>
    </row>
    <row r="327" spans="2:18" ht="24" customHeight="1">
      <c r="B327" s="404"/>
      <c r="D327" s="393"/>
      <c r="E327" s="394"/>
      <c r="G327" s="396"/>
      <c r="H327" s="397"/>
      <c r="O327" s="399"/>
      <c r="P327" s="399"/>
      <c r="Q327" s="399"/>
      <c r="R327" s="417"/>
    </row>
    <row r="328" spans="2:18" ht="24" customHeight="1">
      <c r="B328" s="404" t="s">
        <v>2620</v>
      </c>
      <c r="C328" s="392" t="s">
        <v>2618</v>
      </c>
      <c r="D328" s="393" t="s">
        <v>1585</v>
      </c>
      <c r="E328" s="394">
        <v>2</v>
      </c>
      <c r="G328" s="396">
        <f t="shared" ref="G328" si="56">E328*F328</f>
        <v>0</v>
      </c>
      <c r="H328" s="421"/>
      <c r="O328" s="399"/>
      <c r="P328" s="399"/>
      <c r="Q328" s="399"/>
    </row>
    <row r="329" spans="2:18" ht="24" customHeight="1">
      <c r="B329" s="404"/>
      <c r="C329" s="392" t="s">
        <v>2621</v>
      </c>
      <c r="D329" s="393"/>
      <c r="E329" s="394"/>
      <c r="G329" s="396"/>
      <c r="H329" s="397"/>
      <c r="O329" s="399"/>
      <c r="P329" s="399"/>
      <c r="Q329" s="399"/>
    </row>
    <row r="330" spans="2:18" ht="24" customHeight="1">
      <c r="D330" s="393"/>
      <c r="E330" s="394"/>
      <c r="G330" s="396"/>
      <c r="H330" s="397"/>
      <c r="O330" s="399"/>
      <c r="P330" s="399"/>
      <c r="Q330" s="399"/>
    </row>
    <row r="331" spans="2:18" ht="24" customHeight="1">
      <c r="B331" s="404" t="s">
        <v>2622</v>
      </c>
      <c r="C331" s="392" t="s">
        <v>2618</v>
      </c>
      <c r="D331" s="393" t="s">
        <v>1585</v>
      </c>
      <c r="E331" s="394">
        <v>2</v>
      </c>
      <c r="G331" s="396">
        <f t="shared" ref="G331" si="57">E331*F331</f>
        <v>0</v>
      </c>
      <c r="H331" s="421"/>
      <c r="O331" s="399"/>
      <c r="P331" s="399"/>
      <c r="Q331" s="399"/>
    </row>
    <row r="332" spans="2:18" ht="24" customHeight="1">
      <c r="B332" s="404"/>
      <c r="C332" s="392" t="s">
        <v>2623</v>
      </c>
      <c r="D332" s="393"/>
      <c r="E332" s="394"/>
      <c r="G332" s="396"/>
      <c r="H332" s="397"/>
      <c r="O332" s="399"/>
      <c r="P332" s="399"/>
      <c r="Q332" s="399"/>
    </row>
    <row r="333" spans="2:18" ht="24" customHeight="1">
      <c r="D333" s="393"/>
      <c r="E333" s="394"/>
      <c r="G333" s="396"/>
      <c r="H333" s="397"/>
      <c r="O333" s="399"/>
      <c r="P333" s="399"/>
      <c r="Q333" s="399"/>
    </row>
    <row r="334" spans="2:18" ht="24" customHeight="1">
      <c r="B334" s="404" t="s">
        <v>2624</v>
      </c>
      <c r="C334" s="392" t="s">
        <v>2618</v>
      </c>
      <c r="D334" s="393" t="s">
        <v>1585</v>
      </c>
      <c r="E334" s="394">
        <v>2</v>
      </c>
      <c r="G334" s="396">
        <f t="shared" ref="G334" si="58">E334*F334</f>
        <v>0</v>
      </c>
      <c r="H334" s="421"/>
      <c r="O334" s="399"/>
      <c r="P334" s="399"/>
      <c r="Q334" s="399"/>
    </row>
    <row r="335" spans="2:18" ht="24" customHeight="1">
      <c r="B335" s="404"/>
      <c r="C335" s="392" t="s">
        <v>2625</v>
      </c>
      <c r="D335" s="393"/>
      <c r="E335" s="394"/>
      <c r="G335" s="396"/>
      <c r="H335" s="397"/>
      <c r="O335" s="399"/>
      <c r="P335" s="399"/>
      <c r="Q335" s="399"/>
    </row>
    <row r="336" spans="2:18" ht="24" customHeight="1">
      <c r="D336" s="393"/>
      <c r="E336" s="394"/>
      <c r="G336" s="396"/>
      <c r="H336" s="397"/>
      <c r="O336" s="399"/>
      <c r="P336" s="399"/>
      <c r="Q336" s="399"/>
    </row>
    <row r="337" spans="2:18" ht="24" customHeight="1">
      <c r="B337" s="404" t="s">
        <v>2626</v>
      </c>
      <c r="C337" s="392" t="s">
        <v>2618</v>
      </c>
      <c r="D337" s="393" t="s">
        <v>1585</v>
      </c>
      <c r="E337" s="394">
        <v>2</v>
      </c>
      <c r="G337" s="396">
        <f t="shared" ref="G337" si="59">E337*F337</f>
        <v>0</v>
      </c>
      <c r="H337" s="421"/>
      <c r="O337" s="399"/>
      <c r="P337" s="399"/>
      <c r="Q337" s="399"/>
    </row>
    <row r="338" spans="2:18" ht="24" customHeight="1">
      <c r="B338" s="404"/>
      <c r="C338" s="392" t="s">
        <v>2627</v>
      </c>
      <c r="D338" s="393"/>
      <c r="E338" s="394"/>
      <c r="G338" s="396"/>
      <c r="H338" s="397"/>
      <c r="O338" s="399"/>
      <c r="P338" s="399"/>
      <c r="Q338" s="399"/>
    </row>
    <row r="339" spans="2:18" ht="24" customHeight="1">
      <c r="D339" s="393"/>
      <c r="E339" s="394"/>
      <c r="G339" s="396"/>
      <c r="H339" s="397"/>
      <c r="O339" s="399"/>
      <c r="P339" s="399"/>
      <c r="Q339" s="399"/>
    </row>
    <row r="340" spans="2:18" ht="24" customHeight="1">
      <c r="B340" s="404" t="s">
        <v>2628</v>
      </c>
      <c r="C340" s="392" t="s">
        <v>2618</v>
      </c>
      <c r="D340" s="393" t="s">
        <v>1585</v>
      </c>
      <c r="E340" s="394">
        <v>2</v>
      </c>
      <c r="G340" s="396">
        <f t="shared" ref="G340" si="60">E340*F340</f>
        <v>0</v>
      </c>
      <c r="H340" s="421"/>
      <c r="O340" s="399"/>
      <c r="P340" s="399"/>
      <c r="Q340" s="399"/>
    </row>
    <row r="341" spans="2:18" ht="24" customHeight="1">
      <c r="B341" s="404"/>
      <c r="C341" s="392" t="s">
        <v>2625</v>
      </c>
      <c r="D341" s="393"/>
      <c r="E341" s="394"/>
      <c r="G341" s="396"/>
      <c r="H341" s="397"/>
      <c r="O341" s="399"/>
      <c r="P341" s="399"/>
      <c r="Q341" s="399"/>
    </row>
    <row r="342" spans="2:18" ht="24" customHeight="1">
      <c r="D342" s="393"/>
      <c r="E342" s="394"/>
      <c r="G342" s="396"/>
      <c r="H342" s="397"/>
      <c r="O342" s="399"/>
      <c r="P342" s="399"/>
      <c r="Q342" s="399"/>
    </row>
    <row r="343" spans="2:18" ht="24" customHeight="1">
      <c r="B343" s="404" t="s">
        <v>2629</v>
      </c>
      <c r="C343" s="392" t="s">
        <v>2618</v>
      </c>
      <c r="D343" s="393" t="s">
        <v>1585</v>
      </c>
      <c r="E343" s="394">
        <v>2</v>
      </c>
      <c r="G343" s="396">
        <f t="shared" ref="G343" si="61">E343*F343</f>
        <v>0</v>
      </c>
      <c r="H343" s="421"/>
      <c r="O343" s="399"/>
      <c r="P343" s="399"/>
      <c r="Q343" s="399"/>
    </row>
    <row r="344" spans="2:18" ht="24" customHeight="1">
      <c r="B344" s="404"/>
      <c r="C344" s="392" t="s">
        <v>2627</v>
      </c>
      <c r="D344" s="393"/>
      <c r="E344" s="394"/>
      <c r="G344" s="396"/>
      <c r="H344" s="397"/>
      <c r="O344" s="399"/>
      <c r="P344" s="399"/>
      <c r="Q344" s="399"/>
    </row>
    <row r="345" spans="2:18" ht="24" customHeight="1">
      <c r="D345" s="393"/>
      <c r="E345" s="394"/>
      <c r="G345" s="396"/>
      <c r="H345" s="397"/>
      <c r="O345" s="399"/>
      <c r="P345" s="399"/>
      <c r="Q345" s="399"/>
    </row>
    <row r="346" spans="2:18" ht="24" customHeight="1">
      <c r="B346" s="404" t="s">
        <v>2630</v>
      </c>
      <c r="C346" s="392" t="s">
        <v>2618</v>
      </c>
      <c r="D346" s="393" t="s">
        <v>1585</v>
      </c>
      <c r="E346" s="394">
        <v>2</v>
      </c>
      <c r="G346" s="396">
        <f t="shared" ref="G346" si="62">E346*F346</f>
        <v>0</v>
      </c>
      <c r="H346" s="421"/>
      <c r="O346" s="399"/>
      <c r="P346" s="399"/>
      <c r="Q346" s="399"/>
    </row>
    <row r="347" spans="2:18" ht="24" customHeight="1">
      <c r="B347" s="404"/>
      <c r="C347" s="392" t="s">
        <v>2631</v>
      </c>
      <c r="D347" s="393"/>
      <c r="E347" s="394"/>
      <c r="G347" s="396"/>
      <c r="H347" s="397"/>
      <c r="O347" s="399"/>
      <c r="P347" s="399"/>
      <c r="Q347" s="399"/>
    </row>
    <row r="348" spans="2:18" ht="24" customHeight="1">
      <c r="D348" s="393"/>
      <c r="E348" s="394"/>
      <c r="G348" s="396"/>
      <c r="H348" s="397"/>
      <c r="O348" s="399"/>
      <c r="P348" s="399"/>
      <c r="Q348" s="399"/>
    </row>
    <row r="349" spans="2:18" ht="24" customHeight="1">
      <c r="B349" s="404" t="s">
        <v>2632</v>
      </c>
      <c r="C349" s="392" t="s">
        <v>2618</v>
      </c>
      <c r="D349" s="393" t="s">
        <v>1585</v>
      </c>
      <c r="E349" s="394">
        <v>1</v>
      </c>
      <c r="G349" s="396">
        <f t="shared" ref="G349" si="63">E349*F349</f>
        <v>0</v>
      </c>
      <c r="H349" s="421"/>
      <c r="O349" s="399"/>
      <c r="P349" s="399"/>
      <c r="Q349" s="399"/>
    </row>
    <row r="350" spans="2:18" ht="24" customHeight="1">
      <c r="B350" s="404"/>
      <c r="C350" s="392" t="s">
        <v>2631</v>
      </c>
      <c r="D350" s="393"/>
      <c r="E350" s="394"/>
      <c r="G350" s="396"/>
      <c r="H350" s="397"/>
      <c r="O350" s="399"/>
      <c r="P350" s="399"/>
      <c r="Q350" s="399"/>
    </row>
    <row r="351" spans="2:18" ht="24" customHeight="1">
      <c r="D351" s="393"/>
      <c r="E351" s="394"/>
      <c r="G351" s="396"/>
      <c r="H351" s="397"/>
      <c r="O351" s="399"/>
      <c r="P351" s="399"/>
      <c r="Q351" s="399"/>
    </row>
    <row r="352" spans="2:18" ht="24" customHeight="1">
      <c r="D352" s="393"/>
      <c r="E352" s="394"/>
      <c r="G352" s="396"/>
      <c r="H352" s="397"/>
      <c r="O352" s="399"/>
      <c r="P352" s="399"/>
      <c r="Q352" s="399"/>
      <c r="R352" s="417"/>
    </row>
    <row r="353" spans="2:17" ht="24" customHeight="1">
      <c r="B353" s="404" t="s">
        <v>2633</v>
      </c>
      <c r="C353" s="392" t="s">
        <v>2618</v>
      </c>
      <c r="D353" s="393" t="s">
        <v>1585</v>
      </c>
      <c r="E353" s="394">
        <v>2</v>
      </c>
      <c r="G353" s="396">
        <f t="shared" ref="G353" si="64">E353*F353</f>
        <v>0</v>
      </c>
      <c r="H353" s="421"/>
      <c r="O353" s="399"/>
      <c r="P353" s="399"/>
      <c r="Q353" s="399"/>
    </row>
    <row r="354" spans="2:17" ht="24" customHeight="1">
      <c r="B354" s="404"/>
      <c r="C354" s="392" t="s">
        <v>2634</v>
      </c>
      <c r="D354" s="393"/>
      <c r="E354" s="394"/>
      <c r="G354" s="396"/>
      <c r="H354" s="397"/>
      <c r="O354" s="399"/>
      <c r="P354" s="399"/>
      <c r="Q354" s="399"/>
    </row>
    <row r="355" spans="2:17" ht="24" customHeight="1">
      <c r="D355" s="393"/>
      <c r="E355" s="394"/>
      <c r="G355" s="396"/>
      <c r="H355" s="397"/>
      <c r="O355" s="399"/>
      <c r="P355" s="399"/>
      <c r="Q355" s="399"/>
    </row>
    <row r="356" spans="2:17" ht="24" customHeight="1">
      <c r="B356" s="404" t="s">
        <v>2635</v>
      </c>
      <c r="C356" s="392" t="s">
        <v>2618</v>
      </c>
      <c r="D356" s="393" t="s">
        <v>1585</v>
      </c>
      <c r="E356" s="394">
        <v>2</v>
      </c>
      <c r="G356" s="396">
        <f t="shared" ref="G356" si="65">E356*F356</f>
        <v>0</v>
      </c>
      <c r="H356" s="421"/>
      <c r="O356" s="399"/>
      <c r="P356" s="399"/>
      <c r="Q356" s="399"/>
    </row>
    <row r="357" spans="2:17" ht="24" customHeight="1">
      <c r="B357" s="404"/>
      <c r="C357" s="392" t="s">
        <v>2636</v>
      </c>
      <c r="D357" s="393"/>
      <c r="E357" s="394"/>
      <c r="G357" s="396"/>
      <c r="H357" s="397"/>
      <c r="O357" s="399"/>
      <c r="P357" s="399"/>
      <c r="Q357" s="399"/>
    </row>
    <row r="358" spans="2:17" ht="24" customHeight="1">
      <c r="D358" s="393"/>
      <c r="E358" s="394"/>
      <c r="G358" s="396"/>
      <c r="H358" s="397"/>
      <c r="O358" s="399"/>
      <c r="P358" s="399"/>
      <c r="Q358" s="399"/>
    </row>
    <row r="359" spans="2:17" ht="24" customHeight="1">
      <c r="B359" s="404" t="s">
        <v>2637</v>
      </c>
      <c r="C359" s="392" t="s">
        <v>2618</v>
      </c>
      <c r="D359" s="393" t="s">
        <v>1585</v>
      </c>
      <c r="E359" s="394">
        <v>2</v>
      </c>
      <c r="G359" s="396">
        <f t="shared" ref="G359" si="66">E359*F359</f>
        <v>0</v>
      </c>
      <c r="H359" s="421"/>
      <c r="O359" s="399"/>
      <c r="P359" s="399"/>
      <c r="Q359" s="399"/>
    </row>
    <row r="360" spans="2:17" ht="24" customHeight="1">
      <c r="B360" s="404"/>
      <c r="C360" s="392" t="s">
        <v>2638</v>
      </c>
      <c r="D360" s="393"/>
      <c r="E360" s="394"/>
      <c r="G360" s="396"/>
      <c r="H360" s="397"/>
      <c r="O360" s="399"/>
      <c r="P360" s="399"/>
      <c r="Q360" s="399"/>
    </row>
    <row r="361" spans="2:17" ht="24" customHeight="1">
      <c r="D361" s="393"/>
      <c r="E361" s="394"/>
      <c r="G361" s="396"/>
      <c r="H361" s="397"/>
      <c r="O361" s="399"/>
      <c r="P361" s="399"/>
      <c r="Q361" s="399"/>
    </row>
    <row r="362" spans="2:17" ht="24" customHeight="1">
      <c r="B362" s="404" t="s">
        <v>2639</v>
      </c>
      <c r="C362" s="392" t="s">
        <v>2618</v>
      </c>
      <c r="D362" s="393" t="s">
        <v>1585</v>
      </c>
      <c r="E362" s="394">
        <v>2</v>
      </c>
      <c r="G362" s="396">
        <f t="shared" ref="G362" si="67">E362*F362</f>
        <v>0</v>
      </c>
      <c r="H362" s="421"/>
      <c r="O362" s="399"/>
      <c r="P362" s="399"/>
      <c r="Q362" s="399"/>
    </row>
    <row r="363" spans="2:17" ht="24" customHeight="1">
      <c r="B363" s="404"/>
      <c r="C363" s="392" t="s">
        <v>2640</v>
      </c>
      <c r="D363" s="393"/>
      <c r="E363" s="394"/>
      <c r="G363" s="396"/>
      <c r="H363" s="397"/>
      <c r="O363" s="399"/>
      <c r="P363" s="399"/>
      <c r="Q363" s="399"/>
    </row>
    <row r="364" spans="2:17" ht="24" customHeight="1">
      <c r="D364" s="393"/>
      <c r="E364" s="394"/>
      <c r="G364" s="396"/>
      <c r="H364" s="397"/>
      <c r="O364" s="399"/>
      <c r="P364" s="399"/>
      <c r="Q364" s="399"/>
    </row>
    <row r="365" spans="2:17" ht="24" customHeight="1">
      <c r="B365" s="404" t="s">
        <v>2641</v>
      </c>
      <c r="C365" s="392" t="s">
        <v>2618</v>
      </c>
      <c r="D365" s="393" t="s">
        <v>1585</v>
      </c>
      <c r="E365" s="394">
        <v>2</v>
      </c>
      <c r="G365" s="396">
        <f t="shared" ref="G365" si="68">E365*F365</f>
        <v>0</v>
      </c>
      <c r="H365" s="421"/>
      <c r="O365" s="399"/>
      <c r="P365" s="399"/>
      <c r="Q365" s="399"/>
    </row>
    <row r="366" spans="2:17" ht="24" customHeight="1">
      <c r="B366" s="404"/>
      <c r="C366" s="392" t="s">
        <v>2625</v>
      </c>
      <c r="D366" s="393"/>
      <c r="E366" s="394"/>
      <c r="G366" s="396"/>
      <c r="H366" s="397"/>
      <c r="O366" s="399"/>
      <c r="P366" s="399"/>
      <c r="Q366" s="399"/>
    </row>
    <row r="367" spans="2:17" ht="24" customHeight="1">
      <c r="D367" s="393"/>
      <c r="E367" s="394"/>
      <c r="G367" s="396"/>
      <c r="H367" s="397"/>
      <c r="O367" s="399"/>
      <c r="P367" s="399"/>
      <c r="Q367" s="399"/>
    </row>
    <row r="368" spans="2:17" ht="24" customHeight="1">
      <c r="B368" s="404" t="s">
        <v>2642</v>
      </c>
      <c r="C368" s="392" t="s">
        <v>2618</v>
      </c>
      <c r="D368" s="393" t="s">
        <v>1585</v>
      </c>
      <c r="E368" s="394">
        <v>2</v>
      </c>
      <c r="G368" s="396">
        <f t="shared" ref="G368" si="69">E368*F368</f>
        <v>0</v>
      </c>
      <c r="H368" s="421"/>
      <c r="O368" s="399"/>
      <c r="P368" s="399"/>
      <c r="Q368" s="399"/>
    </row>
    <row r="369" spans="2:18" ht="24" customHeight="1">
      <c r="B369" s="404"/>
      <c r="C369" s="392" t="s">
        <v>2643</v>
      </c>
      <c r="D369" s="393"/>
      <c r="E369" s="394"/>
      <c r="G369" s="396"/>
      <c r="H369" s="397"/>
      <c r="O369" s="399"/>
      <c r="P369" s="399"/>
      <c r="Q369" s="399"/>
    </row>
    <row r="370" spans="2:18" ht="24" customHeight="1">
      <c r="D370" s="393"/>
      <c r="E370" s="394"/>
      <c r="G370" s="396"/>
      <c r="H370" s="397"/>
      <c r="O370" s="399"/>
      <c r="P370" s="399"/>
      <c r="Q370" s="399"/>
    </row>
    <row r="371" spans="2:18" ht="24" customHeight="1">
      <c r="B371" s="404" t="s">
        <v>2644</v>
      </c>
      <c r="C371" s="392" t="s">
        <v>2618</v>
      </c>
      <c r="D371" s="393" t="s">
        <v>1585</v>
      </c>
      <c r="E371" s="394">
        <v>2</v>
      </c>
      <c r="G371" s="396">
        <f t="shared" ref="G371" si="70">E371*F371</f>
        <v>0</v>
      </c>
      <c r="H371" s="421"/>
      <c r="O371" s="399"/>
      <c r="P371" s="399"/>
      <c r="Q371" s="399"/>
    </row>
    <row r="372" spans="2:18" ht="24" customHeight="1">
      <c r="B372" s="404"/>
      <c r="C372" s="392" t="s">
        <v>2643</v>
      </c>
      <c r="D372" s="393"/>
      <c r="E372" s="394"/>
      <c r="G372" s="396"/>
      <c r="H372" s="397"/>
      <c r="O372" s="399"/>
      <c r="P372" s="399"/>
      <c r="Q372" s="399"/>
    </row>
    <row r="373" spans="2:18" ht="24" customHeight="1">
      <c r="D373" s="393"/>
      <c r="E373" s="394"/>
      <c r="G373" s="396"/>
      <c r="H373" s="397"/>
      <c r="O373" s="399"/>
      <c r="P373" s="399"/>
      <c r="Q373" s="399"/>
    </row>
    <row r="374" spans="2:18" ht="24" customHeight="1">
      <c r="B374" s="404" t="s">
        <v>2645</v>
      </c>
      <c r="C374" s="392" t="s">
        <v>2618</v>
      </c>
      <c r="D374" s="393" t="s">
        <v>1585</v>
      </c>
      <c r="E374" s="394">
        <v>2</v>
      </c>
      <c r="G374" s="396">
        <f t="shared" ref="G374" si="71">E374*F374</f>
        <v>0</v>
      </c>
      <c r="H374" s="421"/>
      <c r="O374" s="399"/>
      <c r="P374" s="399"/>
      <c r="Q374" s="399"/>
    </row>
    <row r="375" spans="2:18" ht="24" customHeight="1">
      <c r="B375" s="404"/>
      <c r="C375" s="392" t="s">
        <v>2619</v>
      </c>
      <c r="D375" s="393"/>
      <c r="E375" s="394"/>
      <c r="G375" s="396"/>
      <c r="H375" s="397"/>
      <c r="O375" s="399"/>
      <c r="P375" s="399"/>
      <c r="Q375" s="399"/>
    </row>
    <row r="376" spans="2:18" ht="24" customHeight="1">
      <c r="D376" s="393"/>
      <c r="E376" s="394"/>
      <c r="G376" s="396"/>
      <c r="H376" s="397"/>
      <c r="O376" s="399"/>
      <c r="P376" s="399"/>
      <c r="Q376" s="399"/>
    </row>
    <row r="377" spans="2:18" ht="24" customHeight="1">
      <c r="D377" s="393"/>
      <c r="E377" s="394"/>
      <c r="G377" s="396"/>
      <c r="H377" s="397"/>
      <c r="O377" s="399"/>
      <c r="P377" s="399"/>
      <c r="Q377" s="399"/>
      <c r="R377" s="417"/>
    </row>
    <row r="378" spans="2:18" ht="24" customHeight="1">
      <c r="B378" s="404" t="s">
        <v>2646</v>
      </c>
      <c r="C378" s="392" t="s">
        <v>2618</v>
      </c>
      <c r="D378" s="393" t="s">
        <v>1585</v>
      </c>
      <c r="E378" s="394">
        <v>2</v>
      </c>
      <c r="G378" s="396">
        <f t="shared" ref="G378" si="72">E378*F378</f>
        <v>0</v>
      </c>
      <c r="H378" s="421"/>
      <c r="O378" s="399"/>
      <c r="P378" s="399"/>
      <c r="Q378" s="399"/>
    </row>
    <row r="379" spans="2:18" ht="24" customHeight="1">
      <c r="B379" s="404"/>
      <c r="C379" s="392" t="s">
        <v>2643</v>
      </c>
      <c r="D379" s="393"/>
      <c r="E379" s="394"/>
      <c r="G379" s="396"/>
      <c r="H379" s="397"/>
      <c r="O379" s="399"/>
      <c r="P379" s="399"/>
      <c r="Q379" s="399"/>
    </row>
    <row r="380" spans="2:18" ht="24" customHeight="1">
      <c r="D380" s="393"/>
      <c r="E380" s="394"/>
      <c r="G380" s="396"/>
      <c r="H380" s="397"/>
      <c r="O380" s="399"/>
      <c r="P380" s="399"/>
      <c r="Q380" s="399"/>
    </row>
    <row r="381" spans="2:18" ht="24" customHeight="1">
      <c r="B381" s="404" t="s">
        <v>2647</v>
      </c>
      <c r="C381" s="392" t="s">
        <v>2618</v>
      </c>
      <c r="D381" s="393" t="s">
        <v>1585</v>
      </c>
      <c r="E381" s="394">
        <v>2</v>
      </c>
      <c r="G381" s="396">
        <f t="shared" ref="G381" si="73">E381*F381</f>
        <v>0</v>
      </c>
      <c r="H381" s="421"/>
      <c r="O381" s="399"/>
      <c r="P381" s="399"/>
      <c r="Q381" s="399"/>
    </row>
    <row r="382" spans="2:18" ht="24" customHeight="1">
      <c r="B382" s="404"/>
      <c r="C382" s="392" t="s">
        <v>2621</v>
      </c>
      <c r="D382" s="393"/>
      <c r="E382" s="394"/>
      <c r="G382" s="396"/>
      <c r="H382" s="397"/>
      <c r="O382" s="399"/>
      <c r="P382" s="399"/>
      <c r="Q382" s="399"/>
    </row>
    <row r="383" spans="2:18" ht="24" customHeight="1">
      <c r="D383" s="393"/>
      <c r="E383" s="394"/>
      <c r="G383" s="396"/>
      <c r="H383" s="397"/>
      <c r="O383" s="399"/>
      <c r="P383" s="399"/>
      <c r="Q383" s="399"/>
    </row>
    <row r="384" spans="2:18" ht="24" customHeight="1">
      <c r="B384" s="404" t="s">
        <v>2648</v>
      </c>
      <c r="C384" s="392" t="s">
        <v>2618</v>
      </c>
      <c r="D384" s="393" t="s">
        <v>1585</v>
      </c>
      <c r="E384" s="394">
        <v>2</v>
      </c>
      <c r="G384" s="396">
        <f t="shared" ref="G384" si="74">E384*F384</f>
        <v>0</v>
      </c>
      <c r="H384" s="421"/>
      <c r="O384" s="399"/>
      <c r="P384" s="399"/>
      <c r="Q384" s="399"/>
    </row>
    <row r="385" spans="2:17" ht="24" customHeight="1">
      <c r="B385" s="404"/>
      <c r="C385" s="392" t="s">
        <v>2634</v>
      </c>
      <c r="D385" s="393"/>
      <c r="E385" s="394"/>
      <c r="G385" s="396"/>
      <c r="H385" s="397"/>
      <c r="O385" s="399"/>
      <c r="P385" s="399"/>
      <c r="Q385" s="399"/>
    </row>
    <row r="386" spans="2:17" ht="24" customHeight="1">
      <c r="D386" s="393"/>
      <c r="E386" s="394"/>
      <c r="G386" s="396"/>
      <c r="H386" s="397"/>
      <c r="O386" s="399"/>
      <c r="P386" s="399"/>
      <c r="Q386" s="399"/>
    </row>
    <row r="387" spans="2:17" ht="24" customHeight="1">
      <c r="B387" s="404" t="s">
        <v>2649</v>
      </c>
      <c r="C387" s="392" t="s">
        <v>2618</v>
      </c>
      <c r="D387" s="393" t="s">
        <v>1585</v>
      </c>
      <c r="E387" s="394">
        <v>2</v>
      </c>
      <c r="G387" s="396">
        <f t="shared" ref="G387" si="75">E387*F387</f>
        <v>0</v>
      </c>
      <c r="H387" s="421"/>
      <c r="O387" s="399"/>
      <c r="P387" s="399"/>
      <c r="Q387" s="399"/>
    </row>
    <row r="388" spans="2:17" ht="24" customHeight="1">
      <c r="B388" s="404"/>
      <c r="C388" s="392" t="s">
        <v>2619</v>
      </c>
      <c r="D388" s="393"/>
      <c r="E388" s="394"/>
      <c r="G388" s="396"/>
      <c r="H388" s="397"/>
      <c r="O388" s="399"/>
      <c r="P388" s="399"/>
      <c r="Q388" s="399"/>
    </row>
    <row r="389" spans="2:17" ht="24" customHeight="1">
      <c r="D389" s="393"/>
      <c r="E389" s="394"/>
      <c r="G389" s="396"/>
      <c r="H389" s="397"/>
      <c r="O389" s="399"/>
      <c r="P389" s="399"/>
      <c r="Q389" s="399"/>
    </row>
    <row r="390" spans="2:17" ht="24" customHeight="1">
      <c r="B390" s="404" t="s">
        <v>2650</v>
      </c>
      <c r="C390" s="392" t="s">
        <v>2618</v>
      </c>
      <c r="D390" s="393" t="s">
        <v>1585</v>
      </c>
      <c r="E390" s="394">
        <v>2</v>
      </c>
      <c r="G390" s="396">
        <f t="shared" ref="G390" si="76">E390*F390</f>
        <v>0</v>
      </c>
      <c r="H390" s="421"/>
      <c r="O390" s="399"/>
      <c r="P390" s="399"/>
      <c r="Q390" s="399"/>
    </row>
    <row r="391" spans="2:17" ht="24" customHeight="1">
      <c r="B391" s="404"/>
      <c r="C391" s="392" t="s">
        <v>2651</v>
      </c>
      <c r="D391" s="393"/>
      <c r="E391" s="394"/>
      <c r="G391" s="396"/>
      <c r="H391" s="397"/>
      <c r="O391" s="399"/>
      <c r="P391" s="399"/>
      <c r="Q391" s="399"/>
    </row>
    <row r="392" spans="2:17" ht="24" customHeight="1">
      <c r="D392" s="393"/>
      <c r="E392" s="394"/>
      <c r="G392" s="396"/>
      <c r="H392" s="397"/>
      <c r="O392" s="399"/>
      <c r="P392" s="399"/>
      <c r="Q392" s="399"/>
    </row>
    <row r="393" spans="2:17" ht="24" customHeight="1">
      <c r="B393" s="404" t="s">
        <v>2652</v>
      </c>
      <c r="C393" s="392" t="s">
        <v>2618</v>
      </c>
      <c r="D393" s="393" t="s">
        <v>1585</v>
      </c>
      <c r="E393" s="394">
        <v>2</v>
      </c>
      <c r="G393" s="396">
        <f t="shared" ref="G393" si="77">E393*F393</f>
        <v>0</v>
      </c>
      <c r="H393" s="421"/>
      <c r="O393" s="399"/>
      <c r="P393" s="399"/>
      <c r="Q393" s="399"/>
    </row>
    <row r="394" spans="2:17" ht="24" customHeight="1">
      <c r="B394" s="404"/>
      <c r="C394" s="392" t="s">
        <v>2653</v>
      </c>
      <c r="D394" s="393"/>
      <c r="E394" s="394"/>
      <c r="G394" s="396"/>
      <c r="H394" s="397"/>
      <c r="O394" s="399"/>
      <c r="P394" s="399"/>
      <c r="Q394" s="399"/>
    </row>
    <row r="395" spans="2:17" ht="24" customHeight="1">
      <c r="D395" s="393"/>
      <c r="E395" s="394"/>
      <c r="G395" s="396"/>
      <c r="H395" s="397"/>
      <c r="O395" s="399"/>
      <c r="P395" s="399"/>
      <c r="Q395" s="399"/>
    </row>
    <row r="396" spans="2:17" ht="24" customHeight="1">
      <c r="B396" s="404" t="s">
        <v>2654</v>
      </c>
      <c r="C396" s="392" t="s">
        <v>2618</v>
      </c>
      <c r="D396" s="393" t="s">
        <v>1585</v>
      </c>
      <c r="E396" s="394">
        <v>2</v>
      </c>
      <c r="G396" s="396">
        <f t="shared" ref="G396" si="78">E396*F396</f>
        <v>0</v>
      </c>
      <c r="H396" s="421"/>
      <c r="O396" s="399"/>
      <c r="P396" s="399"/>
      <c r="Q396" s="399"/>
    </row>
    <row r="397" spans="2:17" ht="24" customHeight="1">
      <c r="B397" s="404"/>
      <c r="C397" s="392" t="s">
        <v>2619</v>
      </c>
      <c r="D397" s="393"/>
      <c r="E397" s="394"/>
      <c r="G397" s="396"/>
      <c r="H397" s="397"/>
      <c r="O397" s="399"/>
      <c r="P397" s="399"/>
      <c r="Q397" s="399"/>
    </row>
    <row r="398" spans="2:17" ht="24" customHeight="1">
      <c r="D398" s="393"/>
      <c r="E398" s="394"/>
      <c r="G398" s="396"/>
      <c r="H398" s="397"/>
      <c r="O398" s="399"/>
      <c r="P398" s="399"/>
      <c r="Q398" s="399"/>
    </row>
    <row r="399" spans="2:17" ht="24" customHeight="1">
      <c r="B399" s="404" t="s">
        <v>2655</v>
      </c>
      <c r="C399" s="392" t="s">
        <v>2618</v>
      </c>
      <c r="D399" s="393" t="s">
        <v>1585</v>
      </c>
      <c r="E399" s="394">
        <v>2</v>
      </c>
      <c r="G399" s="396">
        <f t="shared" ref="G399" si="79">E399*F399</f>
        <v>0</v>
      </c>
      <c r="H399" s="421"/>
      <c r="O399" s="399"/>
      <c r="P399" s="399"/>
      <c r="Q399" s="399"/>
    </row>
    <row r="400" spans="2:17" ht="24" customHeight="1">
      <c r="B400" s="404"/>
      <c r="C400" s="392" t="s">
        <v>2643</v>
      </c>
      <c r="D400" s="393"/>
      <c r="E400" s="394"/>
      <c r="G400" s="396"/>
      <c r="H400" s="397"/>
      <c r="O400" s="399"/>
      <c r="P400" s="399"/>
      <c r="Q400" s="399"/>
    </row>
    <row r="401" spans="2:18" ht="24" customHeight="1">
      <c r="D401" s="393"/>
      <c r="E401" s="394"/>
      <c r="G401" s="396"/>
      <c r="H401" s="397"/>
      <c r="O401" s="399"/>
      <c r="P401" s="399"/>
      <c r="Q401" s="399"/>
    </row>
    <row r="402" spans="2:18" ht="24" customHeight="1">
      <c r="D402" s="393"/>
      <c r="E402" s="394"/>
      <c r="G402" s="396"/>
      <c r="H402" s="397"/>
      <c r="O402" s="399"/>
      <c r="P402" s="399"/>
      <c r="Q402" s="399"/>
      <c r="R402" s="417"/>
    </row>
    <row r="403" spans="2:18" ht="24" customHeight="1">
      <c r="B403" s="404" t="s">
        <v>2656</v>
      </c>
      <c r="C403" s="392" t="s">
        <v>2618</v>
      </c>
      <c r="D403" s="393" t="s">
        <v>1585</v>
      </c>
      <c r="E403" s="394">
        <v>2</v>
      </c>
      <c r="G403" s="396">
        <f t="shared" ref="G403" si="80">E403*F403</f>
        <v>0</v>
      </c>
      <c r="H403" s="421"/>
      <c r="O403" s="399"/>
      <c r="P403" s="399"/>
      <c r="Q403" s="399"/>
    </row>
    <row r="404" spans="2:18" ht="24" customHeight="1">
      <c r="B404" s="404"/>
      <c r="C404" s="392" t="s">
        <v>2651</v>
      </c>
      <c r="D404" s="393"/>
      <c r="E404" s="394"/>
      <c r="G404" s="396"/>
      <c r="H404" s="397"/>
      <c r="O404" s="399"/>
      <c r="P404" s="399"/>
      <c r="Q404" s="399"/>
    </row>
    <row r="405" spans="2:18" ht="24" customHeight="1">
      <c r="D405" s="393"/>
      <c r="E405" s="394"/>
      <c r="G405" s="396"/>
      <c r="H405" s="397"/>
      <c r="O405" s="399"/>
      <c r="P405" s="399"/>
      <c r="Q405" s="399"/>
    </row>
    <row r="406" spans="2:18" ht="24" customHeight="1">
      <c r="B406" s="404" t="s">
        <v>2657</v>
      </c>
      <c r="C406" s="392" t="s">
        <v>2618</v>
      </c>
      <c r="D406" s="393" t="s">
        <v>1585</v>
      </c>
      <c r="E406" s="394">
        <v>2</v>
      </c>
      <c r="G406" s="396">
        <f t="shared" ref="G406" si="81">E406*F406</f>
        <v>0</v>
      </c>
      <c r="H406" s="421"/>
      <c r="O406" s="399"/>
      <c r="P406" s="399"/>
      <c r="Q406" s="399"/>
    </row>
    <row r="407" spans="2:18" ht="24" customHeight="1">
      <c r="B407" s="404"/>
      <c r="C407" s="392" t="s">
        <v>2638</v>
      </c>
      <c r="D407" s="393"/>
      <c r="E407" s="394"/>
      <c r="G407" s="396"/>
      <c r="H407" s="397"/>
      <c r="O407" s="399"/>
      <c r="P407" s="399"/>
      <c r="Q407" s="399"/>
    </row>
    <row r="408" spans="2:18" ht="24" customHeight="1">
      <c r="D408" s="393"/>
      <c r="E408" s="394"/>
      <c r="G408" s="396"/>
      <c r="H408" s="397"/>
      <c r="O408" s="399"/>
      <c r="P408" s="399"/>
      <c r="Q408" s="399"/>
    </row>
    <row r="409" spans="2:18" ht="24" customHeight="1">
      <c r="B409" s="404" t="s">
        <v>2658</v>
      </c>
      <c r="C409" s="392" t="s">
        <v>2618</v>
      </c>
      <c r="D409" s="393" t="s">
        <v>1585</v>
      </c>
      <c r="E409" s="394">
        <v>2</v>
      </c>
      <c r="G409" s="396">
        <f t="shared" ref="G409" si="82">E409*F409</f>
        <v>0</v>
      </c>
      <c r="H409" s="421"/>
      <c r="O409" s="399"/>
      <c r="P409" s="399"/>
      <c r="Q409" s="399"/>
    </row>
    <row r="410" spans="2:18" ht="24" customHeight="1">
      <c r="B410" s="404"/>
      <c r="C410" s="392" t="s">
        <v>2619</v>
      </c>
      <c r="D410" s="393"/>
      <c r="E410" s="394"/>
      <c r="G410" s="396"/>
      <c r="H410" s="397"/>
      <c r="O410" s="399"/>
      <c r="P410" s="399"/>
      <c r="Q410" s="399"/>
    </row>
    <row r="411" spans="2:18" ht="24" customHeight="1">
      <c r="D411" s="393"/>
      <c r="E411" s="394"/>
      <c r="G411" s="396"/>
      <c r="H411" s="397"/>
      <c r="O411" s="399"/>
      <c r="P411" s="399"/>
      <c r="Q411" s="399"/>
    </row>
    <row r="412" spans="2:18" ht="24" customHeight="1">
      <c r="B412" s="404" t="s">
        <v>2659</v>
      </c>
      <c r="C412" s="392" t="s">
        <v>2618</v>
      </c>
      <c r="D412" s="393" t="s">
        <v>1585</v>
      </c>
      <c r="E412" s="394">
        <v>2</v>
      </c>
      <c r="G412" s="396">
        <f t="shared" ref="G412" si="83">E412*F412</f>
        <v>0</v>
      </c>
      <c r="H412" s="421"/>
      <c r="O412" s="399"/>
      <c r="P412" s="399"/>
      <c r="Q412" s="399"/>
    </row>
    <row r="413" spans="2:18" ht="24" customHeight="1">
      <c r="B413" s="404"/>
      <c r="C413" s="392" t="s">
        <v>2660</v>
      </c>
      <c r="D413" s="393"/>
      <c r="E413" s="394"/>
      <c r="G413" s="396"/>
      <c r="H413" s="397"/>
      <c r="O413" s="399"/>
      <c r="P413" s="399"/>
      <c r="Q413" s="399"/>
    </row>
    <row r="414" spans="2:18" ht="24" customHeight="1">
      <c r="D414" s="393"/>
      <c r="E414" s="394"/>
      <c r="G414" s="396"/>
      <c r="H414" s="397"/>
      <c r="O414" s="399"/>
      <c r="P414" s="399"/>
      <c r="Q414" s="399"/>
    </row>
    <row r="415" spans="2:18" ht="24" customHeight="1">
      <c r="B415" s="404" t="s">
        <v>2661</v>
      </c>
      <c r="C415" s="392" t="s">
        <v>2618</v>
      </c>
      <c r="D415" s="393" t="s">
        <v>1585</v>
      </c>
      <c r="E415" s="394">
        <v>2</v>
      </c>
      <c r="G415" s="396">
        <f t="shared" ref="G415" si="84">E415*F415</f>
        <v>0</v>
      </c>
      <c r="H415" s="421"/>
      <c r="O415" s="399"/>
      <c r="P415" s="399"/>
      <c r="Q415" s="399"/>
    </row>
    <row r="416" spans="2:18" ht="24" customHeight="1">
      <c r="B416" s="404"/>
      <c r="C416" s="392" t="s">
        <v>2662</v>
      </c>
      <c r="D416" s="393"/>
      <c r="E416" s="394"/>
      <c r="G416" s="396"/>
      <c r="H416" s="397"/>
      <c r="O416" s="399"/>
      <c r="P416" s="399"/>
      <c r="Q416" s="399"/>
    </row>
    <row r="417" spans="2:18" ht="24" customHeight="1">
      <c r="D417" s="393"/>
      <c r="E417" s="394"/>
      <c r="G417" s="396"/>
      <c r="H417" s="397"/>
      <c r="O417" s="399"/>
      <c r="P417" s="399"/>
      <c r="Q417" s="399"/>
    </row>
    <row r="418" spans="2:18" ht="24" customHeight="1">
      <c r="B418" s="404" t="s">
        <v>2663</v>
      </c>
      <c r="C418" s="392" t="s">
        <v>2618</v>
      </c>
      <c r="D418" s="393" t="s">
        <v>1585</v>
      </c>
      <c r="E418" s="394">
        <v>2</v>
      </c>
      <c r="G418" s="396">
        <f t="shared" ref="G418" si="85">E418*F418</f>
        <v>0</v>
      </c>
      <c r="H418" s="421"/>
      <c r="O418" s="399"/>
      <c r="P418" s="399"/>
      <c r="Q418" s="399"/>
    </row>
    <row r="419" spans="2:18" ht="24" customHeight="1">
      <c r="B419" s="404"/>
      <c r="C419" s="392" t="s">
        <v>2619</v>
      </c>
      <c r="D419" s="393"/>
      <c r="E419" s="394"/>
      <c r="G419" s="396"/>
      <c r="H419" s="397"/>
      <c r="O419" s="399"/>
      <c r="P419" s="399"/>
      <c r="Q419" s="399"/>
    </row>
    <row r="420" spans="2:18" ht="24" customHeight="1">
      <c r="D420" s="393"/>
      <c r="E420" s="394"/>
      <c r="G420" s="396"/>
      <c r="H420" s="397"/>
      <c r="O420" s="399"/>
      <c r="P420" s="399"/>
      <c r="Q420" s="399"/>
    </row>
    <row r="421" spans="2:18" ht="24" customHeight="1">
      <c r="B421" s="404" t="s">
        <v>2664</v>
      </c>
      <c r="C421" s="392" t="s">
        <v>2618</v>
      </c>
      <c r="D421" s="393" t="s">
        <v>1585</v>
      </c>
      <c r="E421" s="394">
        <v>2</v>
      </c>
      <c r="G421" s="396">
        <f t="shared" ref="G421" si="86">E421*F421</f>
        <v>0</v>
      </c>
      <c r="H421" s="421"/>
      <c r="O421" s="399"/>
      <c r="P421" s="399"/>
      <c r="Q421" s="399"/>
    </row>
    <row r="422" spans="2:18" ht="24" customHeight="1">
      <c r="B422" s="404"/>
      <c r="C422" s="392" t="s">
        <v>2640</v>
      </c>
      <c r="D422" s="393"/>
      <c r="E422" s="394"/>
      <c r="G422" s="396"/>
      <c r="H422" s="397"/>
      <c r="O422" s="399"/>
      <c r="P422" s="399"/>
      <c r="Q422" s="399"/>
    </row>
    <row r="423" spans="2:18" ht="24" customHeight="1">
      <c r="D423" s="393"/>
      <c r="E423" s="394"/>
      <c r="G423" s="396"/>
      <c r="H423" s="397"/>
      <c r="O423" s="399"/>
      <c r="P423" s="399"/>
      <c r="Q423" s="399"/>
    </row>
    <row r="424" spans="2:18" ht="24" customHeight="1">
      <c r="B424" s="404" t="s">
        <v>2665</v>
      </c>
      <c r="C424" s="392" t="s">
        <v>2618</v>
      </c>
      <c r="D424" s="393" t="s">
        <v>1585</v>
      </c>
      <c r="E424" s="394">
        <v>1</v>
      </c>
      <c r="G424" s="396">
        <f t="shared" ref="G424" si="87">E424*F424</f>
        <v>0</v>
      </c>
      <c r="H424" s="421"/>
      <c r="O424" s="399"/>
      <c r="P424" s="399"/>
      <c r="Q424" s="399"/>
    </row>
    <row r="425" spans="2:18" ht="24" customHeight="1">
      <c r="B425" s="404"/>
      <c r="C425" s="392" t="s">
        <v>2666</v>
      </c>
      <c r="D425" s="393"/>
      <c r="E425" s="394"/>
      <c r="G425" s="396"/>
      <c r="H425" s="397"/>
      <c r="O425" s="399"/>
      <c r="P425" s="399"/>
      <c r="Q425" s="399"/>
    </row>
    <row r="426" spans="2:18" ht="24" customHeight="1">
      <c r="D426" s="393"/>
      <c r="E426" s="394"/>
      <c r="G426" s="396"/>
      <c r="H426" s="397"/>
      <c r="O426" s="399"/>
      <c r="P426" s="399"/>
      <c r="Q426" s="399"/>
    </row>
    <row r="427" spans="2:18" ht="24" customHeight="1">
      <c r="D427" s="393"/>
      <c r="E427" s="394"/>
      <c r="G427" s="396"/>
      <c r="H427" s="397"/>
      <c r="O427" s="399"/>
      <c r="P427" s="399"/>
      <c r="Q427" s="399"/>
      <c r="R427" s="417"/>
    </row>
    <row r="428" spans="2:18" ht="24" customHeight="1">
      <c r="B428" s="404" t="s">
        <v>2667</v>
      </c>
      <c r="C428" s="392" t="s">
        <v>2618</v>
      </c>
      <c r="D428" s="393" t="s">
        <v>1585</v>
      </c>
      <c r="E428" s="394">
        <v>1</v>
      </c>
      <c r="G428" s="396">
        <f t="shared" ref="G428" si="88">E428*F428</f>
        <v>0</v>
      </c>
      <c r="H428" s="421"/>
      <c r="O428" s="399"/>
      <c r="P428" s="399"/>
      <c r="Q428" s="399"/>
    </row>
    <row r="429" spans="2:18" ht="24" customHeight="1">
      <c r="B429" s="404"/>
      <c r="C429" s="392" t="s">
        <v>2668</v>
      </c>
      <c r="D429" s="393"/>
      <c r="E429" s="394"/>
      <c r="G429" s="396"/>
      <c r="H429" s="397"/>
      <c r="O429" s="399"/>
      <c r="P429" s="399"/>
      <c r="Q429" s="399"/>
    </row>
    <row r="430" spans="2:18" ht="24" customHeight="1">
      <c r="D430" s="393"/>
      <c r="E430" s="394"/>
      <c r="G430" s="396"/>
      <c r="H430" s="397"/>
      <c r="O430" s="399"/>
      <c r="P430" s="399"/>
      <c r="Q430" s="399"/>
    </row>
    <row r="431" spans="2:18" ht="24" customHeight="1">
      <c r="B431" s="404" t="s">
        <v>2669</v>
      </c>
      <c r="C431" s="392" t="s">
        <v>2618</v>
      </c>
      <c r="D431" s="393" t="s">
        <v>1585</v>
      </c>
      <c r="E431" s="394">
        <v>1</v>
      </c>
      <c r="G431" s="396">
        <f t="shared" ref="G431" si="89">E431*F431</f>
        <v>0</v>
      </c>
      <c r="H431" s="421"/>
      <c r="O431" s="399"/>
      <c r="P431" s="399"/>
      <c r="Q431" s="399"/>
    </row>
    <row r="432" spans="2:18" ht="24" customHeight="1">
      <c r="B432" s="404"/>
      <c r="C432" s="392" t="s">
        <v>2638</v>
      </c>
      <c r="D432" s="393"/>
      <c r="E432" s="394"/>
      <c r="G432" s="396"/>
      <c r="H432" s="397"/>
      <c r="O432" s="399"/>
      <c r="P432" s="399"/>
      <c r="Q432" s="399"/>
    </row>
    <row r="433" spans="2:17" ht="24" customHeight="1">
      <c r="D433" s="393"/>
      <c r="E433" s="394"/>
      <c r="G433" s="396"/>
      <c r="H433" s="397"/>
      <c r="O433" s="399"/>
      <c r="P433" s="399"/>
      <c r="Q433" s="399"/>
    </row>
    <row r="434" spans="2:17" ht="24" customHeight="1">
      <c r="B434" s="404" t="s">
        <v>2670</v>
      </c>
      <c r="C434" s="392" t="s">
        <v>2618</v>
      </c>
      <c r="D434" s="393" t="s">
        <v>1585</v>
      </c>
      <c r="E434" s="394">
        <v>2</v>
      </c>
      <c r="G434" s="396">
        <f t="shared" ref="G434" si="90">E434*F434</f>
        <v>0</v>
      </c>
      <c r="H434" s="421"/>
      <c r="O434" s="399"/>
      <c r="P434" s="399"/>
      <c r="Q434" s="399"/>
    </row>
    <row r="435" spans="2:17" ht="24" customHeight="1">
      <c r="B435" s="404"/>
      <c r="C435" s="392" t="s">
        <v>2625</v>
      </c>
      <c r="D435" s="393"/>
      <c r="E435" s="394"/>
      <c r="G435" s="396"/>
      <c r="H435" s="397"/>
      <c r="O435" s="399"/>
      <c r="P435" s="399"/>
      <c r="Q435" s="399"/>
    </row>
    <row r="436" spans="2:17" ht="24" customHeight="1">
      <c r="D436" s="393"/>
      <c r="E436" s="394"/>
      <c r="G436" s="396"/>
      <c r="H436" s="397"/>
      <c r="O436" s="399"/>
      <c r="P436" s="399"/>
      <c r="Q436" s="399"/>
    </row>
    <row r="437" spans="2:17" ht="24" customHeight="1">
      <c r="B437" s="404" t="s">
        <v>2671</v>
      </c>
      <c r="C437" s="392" t="s">
        <v>2618</v>
      </c>
      <c r="D437" s="393" t="s">
        <v>1585</v>
      </c>
      <c r="E437" s="394">
        <v>2</v>
      </c>
      <c r="G437" s="396">
        <f t="shared" ref="G437" si="91">E437*F437</f>
        <v>0</v>
      </c>
      <c r="H437" s="421"/>
      <c r="O437" s="399"/>
      <c r="P437" s="399"/>
      <c r="Q437" s="399"/>
    </row>
    <row r="438" spans="2:17" ht="24" customHeight="1">
      <c r="B438" s="404"/>
      <c r="C438" s="392" t="s">
        <v>2672</v>
      </c>
      <c r="D438" s="393"/>
      <c r="E438" s="394"/>
      <c r="G438" s="396"/>
      <c r="H438" s="397"/>
      <c r="O438" s="399"/>
      <c r="P438" s="399"/>
      <c r="Q438" s="399"/>
    </row>
    <row r="439" spans="2:17" ht="24" customHeight="1">
      <c r="D439" s="393"/>
      <c r="E439" s="394"/>
      <c r="G439" s="396"/>
      <c r="H439" s="397"/>
      <c r="O439" s="399"/>
      <c r="P439" s="399"/>
      <c r="Q439" s="399"/>
    </row>
    <row r="440" spans="2:17" ht="24" customHeight="1">
      <c r="B440" s="404" t="s">
        <v>2673</v>
      </c>
      <c r="C440" s="392" t="s">
        <v>2618</v>
      </c>
      <c r="D440" s="393" t="s">
        <v>1585</v>
      </c>
      <c r="E440" s="394">
        <v>1</v>
      </c>
      <c r="G440" s="396">
        <f t="shared" ref="G440" si="92">E440*F440</f>
        <v>0</v>
      </c>
      <c r="H440" s="421"/>
      <c r="O440" s="399"/>
      <c r="P440" s="399"/>
      <c r="Q440" s="399"/>
    </row>
    <row r="441" spans="2:17" ht="24" customHeight="1">
      <c r="B441" s="404"/>
      <c r="C441" s="392" t="s">
        <v>2674</v>
      </c>
      <c r="D441" s="393"/>
      <c r="E441" s="394"/>
      <c r="G441" s="396"/>
      <c r="H441" s="397"/>
      <c r="O441" s="399"/>
      <c r="P441" s="399"/>
      <c r="Q441" s="399"/>
    </row>
    <row r="442" spans="2:17" ht="24" customHeight="1">
      <c r="D442" s="393"/>
      <c r="E442" s="394"/>
      <c r="G442" s="396"/>
      <c r="H442" s="397"/>
      <c r="O442" s="399"/>
      <c r="P442" s="399"/>
      <c r="Q442" s="399"/>
    </row>
    <row r="443" spans="2:17" ht="24" customHeight="1">
      <c r="B443" s="404" t="s">
        <v>2675</v>
      </c>
      <c r="C443" s="392" t="s">
        <v>2618</v>
      </c>
      <c r="D443" s="393" t="s">
        <v>1585</v>
      </c>
      <c r="E443" s="394">
        <v>1</v>
      </c>
      <c r="G443" s="396">
        <f t="shared" ref="G443" si="93">E443*F443</f>
        <v>0</v>
      </c>
      <c r="H443" s="421"/>
      <c r="O443" s="399"/>
      <c r="P443" s="399"/>
      <c r="Q443" s="399"/>
    </row>
    <row r="444" spans="2:17" ht="24" customHeight="1">
      <c r="B444" s="404"/>
      <c r="C444" s="392" t="s">
        <v>2676</v>
      </c>
      <c r="D444" s="393"/>
      <c r="E444" s="394"/>
      <c r="G444" s="396"/>
      <c r="H444" s="397"/>
      <c r="O444" s="399"/>
      <c r="P444" s="399"/>
      <c r="Q444" s="399"/>
    </row>
    <row r="445" spans="2:17" ht="24" customHeight="1">
      <c r="D445" s="393"/>
      <c r="E445" s="394"/>
      <c r="G445" s="396"/>
      <c r="H445" s="397"/>
      <c r="O445" s="399"/>
      <c r="P445" s="399"/>
      <c r="Q445" s="399"/>
    </row>
    <row r="446" spans="2:17" ht="24" customHeight="1">
      <c r="B446" s="404" t="s">
        <v>2677</v>
      </c>
      <c r="C446" s="392" t="s">
        <v>2618</v>
      </c>
      <c r="D446" s="393" t="s">
        <v>1585</v>
      </c>
      <c r="E446" s="394">
        <v>1</v>
      </c>
      <c r="G446" s="396">
        <f t="shared" ref="G446" si="94">E446*F446</f>
        <v>0</v>
      </c>
      <c r="H446" s="421"/>
      <c r="O446" s="399"/>
      <c r="P446" s="399"/>
      <c r="Q446" s="399"/>
    </row>
    <row r="447" spans="2:17" ht="24" customHeight="1">
      <c r="B447" s="404"/>
      <c r="C447" s="392" t="s">
        <v>2638</v>
      </c>
      <c r="D447" s="393"/>
      <c r="E447" s="394"/>
      <c r="G447" s="396"/>
      <c r="H447" s="397"/>
      <c r="O447" s="399"/>
      <c r="P447" s="399"/>
      <c r="Q447" s="399"/>
    </row>
    <row r="448" spans="2:17" ht="24" customHeight="1">
      <c r="D448" s="393"/>
      <c r="E448" s="394"/>
      <c r="G448" s="396"/>
      <c r="H448" s="397"/>
      <c r="O448" s="399"/>
      <c r="P448" s="399"/>
      <c r="Q448" s="399"/>
    </row>
    <row r="449" spans="2:18" ht="24" customHeight="1">
      <c r="B449" s="404" t="s">
        <v>2678</v>
      </c>
      <c r="C449" s="392" t="s">
        <v>2618</v>
      </c>
      <c r="D449" s="393" t="s">
        <v>1585</v>
      </c>
      <c r="E449" s="394">
        <v>2</v>
      </c>
      <c r="G449" s="396">
        <f t="shared" ref="G449" si="95">E449*F449</f>
        <v>0</v>
      </c>
      <c r="H449" s="421"/>
      <c r="O449" s="399"/>
      <c r="P449" s="399"/>
      <c r="Q449" s="399"/>
    </row>
    <row r="450" spans="2:18" ht="24" customHeight="1">
      <c r="B450" s="404"/>
      <c r="C450" s="392" t="s">
        <v>2653</v>
      </c>
      <c r="D450" s="393"/>
      <c r="E450" s="394"/>
      <c r="G450" s="396"/>
      <c r="H450" s="397"/>
      <c r="O450" s="399"/>
      <c r="P450" s="399"/>
      <c r="Q450" s="399"/>
    </row>
    <row r="451" spans="2:18" ht="24" customHeight="1">
      <c r="D451" s="393"/>
      <c r="E451" s="394"/>
      <c r="G451" s="396"/>
      <c r="H451" s="397"/>
      <c r="O451" s="399"/>
      <c r="P451" s="399"/>
      <c r="Q451" s="399"/>
    </row>
    <row r="452" spans="2:18" ht="24" customHeight="1">
      <c r="D452" s="393"/>
      <c r="E452" s="394"/>
      <c r="G452" s="396"/>
      <c r="H452" s="397"/>
      <c r="O452" s="399"/>
      <c r="P452" s="399"/>
      <c r="Q452" s="399"/>
      <c r="R452" s="417"/>
    </row>
    <row r="453" spans="2:18" ht="24" customHeight="1">
      <c r="B453" s="404" t="s">
        <v>2679</v>
      </c>
      <c r="C453" s="392" t="s">
        <v>2618</v>
      </c>
      <c r="D453" s="393" t="s">
        <v>1585</v>
      </c>
      <c r="E453" s="394">
        <v>2</v>
      </c>
      <c r="G453" s="396">
        <f t="shared" ref="G453" si="96">E453*F453</f>
        <v>0</v>
      </c>
      <c r="H453" s="421"/>
      <c r="O453" s="399"/>
      <c r="P453" s="399"/>
      <c r="Q453" s="399"/>
    </row>
    <row r="454" spans="2:18" ht="24" customHeight="1">
      <c r="B454" s="404"/>
      <c r="C454" s="392" t="s">
        <v>2638</v>
      </c>
      <c r="D454" s="393"/>
      <c r="E454" s="394"/>
      <c r="G454" s="396"/>
      <c r="H454" s="397"/>
      <c r="O454" s="399"/>
      <c r="P454" s="399"/>
      <c r="Q454" s="399"/>
    </row>
    <row r="455" spans="2:18" ht="24" customHeight="1">
      <c r="D455" s="393"/>
      <c r="E455" s="394"/>
      <c r="G455" s="396"/>
      <c r="H455" s="397"/>
      <c r="O455" s="399"/>
      <c r="P455" s="399"/>
      <c r="Q455" s="399"/>
    </row>
    <row r="456" spans="2:18" ht="24" customHeight="1">
      <c r="B456" s="404" t="s">
        <v>2680</v>
      </c>
      <c r="C456" s="392" t="s">
        <v>2618</v>
      </c>
      <c r="D456" s="393" t="s">
        <v>1585</v>
      </c>
      <c r="E456" s="394">
        <v>2</v>
      </c>
      <c r="G456" s="396">
        <f t="shared" ref="G456" si="97">E456*F456</f>
        <v>0</v>
      </c>
      <c r="H456" s="421"/>
      <c r="O456" s="399"/>
      <c r="P456" s="399"/>
      <c r="Q456" s="399"/>
    </row>
    <row r="457" spans="2:18" ht="24" customHeight="1">
      <c r="B457" s="404"/>
      <c r="C457" s="392" t="s">
        <v>2623</v>
      </c>
      <c r="D457" s="393"/>
      <c r="E457" s="394"/>
      <c r="G457" s="396"/>
      <c r="H457" s="397"/>
      <c r="O457" s="399"/>
      <c r="P457" s="399"/>
      <c r="Q457" s="399"/>
    </row>
    <row r="458" spans="2:18" ht="24" customHeight="1">
      <c r="D458" s="393"/>
      <c r="E458" s="394"/>
      <c r="G458" s="396"/>
      <c r="H458" s="397"/>
      <c r="O458" s="399"/>
      <c r="P458" s="399"/>
      <c r="Q458" s="399"/>
    </row>
    <row r="459" spans="2:18" ht="24" customHeight="1">
      <c r="B459" s="404" t="s">
        <v>2681</v>
      </c>
      <c r="C459" s="392" t="s">
        <v>2618</v>
      </c>
      <c r="D459" s="393" t="s">
        <v>1585</v>
      </c>
      <c r="E459" s="394">
        <v>2</v>
      </c>
      <c r="G459" s="396">
        <f t="shared" ref="G459" si="98">E459*F459</f>
        <v>0</v>
      </c>
      <c r="H459" s="421"/>
      <c r="O459" s="399"/>
      <c r="P459" s="399"/>
      <c r="Q459" s="399"/>
    </row>
    <row r="460" spans="2:18" ht="24" customHeight="1">
      <c r="B460" s="404"/>
      <c r="C460" s="392" t="s">
        <v>2668</v>
      </c>
      <c r="D460" s="393"/>
      <c r="E460" s="394"/>
      <c r="G460" s="396"/>
      <c r="H460" s="397"/>
      <c r="O460" s="399"/>
      <c r="P460" s="399"/>
      <c r="Q460" s="399"/>
    </row>
    <row r="461" spans="2:18" ht="24" customHeight="1">
      <c r="D461" s="393"/>
      <c r="E461" s="394"/>
      <c r="G461" s="396"/>
      <c r="H461" s="397"/>
      <c r="O461" s="399"/>
      <c r="P461" s="399"/>
      <c r="Q461" s="399"/>
    </row>
    <row r="462" spans="2:18" ht="24" customHeight="1">
      <c r="B462" s="404" t="s">
        <v>2682</v>
      </c>
      <c r="C462" s="392" t="s">
        <v>2618</v>
      </c>
      <c r="D462" s="393" t="s">
        <v>1585</v>
      </c>
      <c r="E462" s="394">
        <v>4</v>
      </c>
      <c r="G462" s="396">
        <f t="shared" ref="G462" si="99">E462*F462</f>
        <v>0</v>
      </c>
      <c r="H462" s="421"/>
      <c r="O462" s="399"/>
      <c r="P462" s="399"/>
      <c r="Q462" s="399"/>
    </row>
    <row r="463" spans="2:18" ht="24" customHeight="1">
      <c r="B463" s="404"/>
      <c r="C463" s="392" t="s">
        <v>2683</v>
      </c>
      <c r="D463" s="393"/>
      <c r="E463" s="394"/>
      <c r="G463" s="396"/>
      <c r="H463" s="397"/>
      <c r="O463" s="399"/>
      <c r="P463" s="399"/>
      <c r="Q463" s="399"/>
    </row>
    <row r="464" spans="2:18" ht="24" customHeight="1">
      <c r="D464" s="393"/>
      <c r="E464" s="394"/>
      <c r="G464" s="396"/>
      <c r="H464" s="397"/>
      <c r="O464" s="399"/>
      <c r="P464" s="399"/>
      <c r="Q464" s="399"/>
    </row>
    <row r="465" spans="1:18" ht="24" customHeight="1">
      <c r="B465" s="404" t="s">
        <v>2684</v>
      </c>
      <c r="C465" s="392" t="s">
        <v>2618</v>
      </c>
      <c r="D465" s="393" t="s">
        <v>1585</v>
      </c>
      <c r="E465" s="394">
        <v>4</v>
      </c>
      <c r="G465" s="396">
        <f t="shared" ref="G465" si="100">E465*F465</f>
        <v>0</v>
      </c>
      <c r="H465" s="421"/>
      <c r="O465" s="399"/>
      <c r="P465" s="399"/>
      <c r="Q465" s="399"/>
    </row>
    <row r="466" spans="1:18" ht="24" customHeight="1">
      <c r="B466" s="404"/>
      <c r="C466" s="392" t="s">
        <v>2685</v>
      </c>
      <c r="D466" s="393"/>
      <c r="E466" s="394"/>
      <c r="G466" s="396"/>
      <c r="H466" s="397"/>
      <c r="O466" s="399"/>
      <c r="P466" s="399"/>
      <c r="Q466" s="399"/>
    </row>
    <row r="467" spans="1:18" ht="24" customHeight="1">
      <c r="D467" s="393"/>
      <c r="E467" s="394"/>
      <c r="G467" s="396"/>
      <c r="H467" s="397"/>
      <c r="O467" s="399"/>
      <c r="P467" s="399"/>
      <c r="Q467" s="399"/>
    </row>
    <row r="468" spans="1:18" ht="24" customHeight="1">
      <c r="B468" s="391" t="s">
        <v>2227</v>
      </c>
      <c r="D468" s="393" t="s">
        <v>2228</v>
      </c>
      <c r="E468" s="394">
        <v>1</v>
      </c>
      <c r="G468" s="396">
        <f>SUM(F468)</f>
        <v>0</v>
      </c>
      <c r="H468" s="432"/>
      <c r="O468" s="399"/>
      <c r="P468" s="399"/>
      <c r="Q468" s="399"/>
    </row>
    <row r="469" spans="1:18" ht="24" customHeight="1">
      <c r="B469" s="391" t="s">
        <v>2229</v>
      </c>
      <c r="D469" s="393" t="s">
        <v>2228</v>
      </c>
      <c r="E469" s="394">
        <v>1</v>
      </c>
      <c r="G469" s="396">
        <f>SUM(F469)</f>
        <v>0</v>
      </c>
      <c r="H469" s="432"/>
      <c r="O469" s="399"/>
      <c r="P469" s="399"/>
      <c r="Q469" s="399"/>
    </row>
    <row r="470" spans="1:18" ht="24" customHeight="1">
      <c r="D470" s="393"/>
      <c r="E470" s="394"/>
      <c r="G470" s="396"/>
      <c r="H470" s="397"/>
      <c r="O470" s="399"/>
      <c r="P470" s="399"/>
      <c r="Q470" s="399"/>
    </row>
    <row r="471" spans="1:18" ht="24" customHeight="1">
      <c r="D471" s="393"/>
      <c r="E471" s="394"/>
      <c r="G471" s="396"/>
      <c r="H471" s="397"/>
      <c r="O471" s="399"/>
      <c r="P471" s="399"/>
      <c r="Q471" s="399"/>
    </row>
    <row r="472" spans="1:18" ht="24" customHeight="1">
      <c r="D472" s="393"/>
      <c r="E472" s="394"/>
      <c r="G472" s="396"/>
      <c r="H472" s="397"/>
      <c r="O472" s="399"/>
      <c r="P472" s="399"/>
      <c r="Q472" s="399"/>
    </row>
    <row r="473" spans="1:18" ht="24" customHeight="1">
      <c r="D473" s="393"/>
      <c r="E473" s="394"/>
      <c r="G473" s="396"/>
      <c r="H473" s="397"/>
      <c r="O473" s="399"/>
      <c r="P473" s="399"/>
      <c r="Q473" s="399"/>
    </row>
    <row r="474" spans="1:18" ht="24" customHeight="1">
      <c r="D474" s="393"/>
      <c r="E474" s="394"/>
      <c r="G474" s="396"/>
      <c r="H474" s="397"/>
      <c r="O474" s="399"/>
      <c r="P474" s="399"/>
      <c r="Q474" s="399"/>
    </row>
    <row r="475" spans="1:18" ht="24" customHeight="1">
      <c r="D475" s="393"/>
      <c r="E475" s="394"/>
      <c r="G475" s="396"/>
      <c r="H475" s="397"/>
      <c r="O475" s="399"/>
      <c r="P475" s="399"/>
      <c r="Q475" s="399"/>
    </row>
    <row r="476" spans="1:18" ht="24" customHeight="1">
      <c r="B476" s="391" t="s">
        <v>2159</v>
      </c>
      <c r="C476" s="410"/>
      <c r="D476" s="411"/>
      <c r="E476" s="394"/>
      <c r="F476" s="413"/>
      <c r="G476" s="395">
        <f>SUM(G53:G475)</f>
        <v>0</v>
      </c>
      <c r="H476" s="424"/>
      <c r="I476" s="425"/>
      <c r="J476" s="426"/>
      <c r="K476" s="426"/>
      <c r="L476" s="426"/>
      <c r="M476" s="427"/>
      <c r="O476" s="399"/>
      <c r="P476" s="399"/>
      <c r="Q476" s="399"/>
    </row>
    <row r="477" spans="1:18" ht="24" customHeight="1">
      <c r="D477" s="393"/>
      <c r="E477" s="394"/>
      <c r="G477" s="396"/>
      <c r="H477" s="397"/>
      <c r="O477" s="399"/>
      <c r="P477" s="399"/>
      <c r="Q477" s="399"/>
      <c r="R477" s="417"/>
    </row>
    <row r="478" spans="1:18" ht="24" customHeight="1">
      <c r="A478" s="422" t="s">
        <v>2233</v>
      </c>
      <c r="B478" s="391" t="s">
        <v>2686</v>
      </c>
      <c r="D478" s="393"/>
      <c r="E478" s="394"/>
      <c r="G478" s="396"/>
      <c r="H478" s="397"/>
      <c r="O478" s="399"/>
      <c r="P478" s="399"/>
      <c r="Q478" s="399"/>
    </row>
    <row r="479" spans="1:18" ht="24" customHeight="1">
      <c r="D479" s="393"/>
      <c r="E479" s="394"/>
      <c r="G479" s="396"/>
      <c r="H479" s="397"/>
      <c r="O479" s="399"/>
      <c r="P479" s="399"/>
      <c r="Q479" s="399"/>
    </row>
    <row r="480" spans="1:18" ht="24" customHeight="1">
      <c r="B480" s="442" t="s">
        <v>2687</v>
      </c>
      <c r="C480" s="442"/>
      <c r="D480" s="442"/>
      <c r="E480" s="442"/>
      <c r="F480" s="442"/>
      <c r="G480" s="442"/>
      <c r="H480" s="443"/>
      <c r="O480" s="399"/>
      <c r="P480" s="399"/>
      <c r="Q480" s="399"/>
    </row>
    <row r="481" spans="2:17" ht="24" customHeight="1">
      <c r="B481" s="442" t="s">
        <v>2456</v>
      </c>
      <c r="C481" s="442" t="s">
        <v>2468</v>
      </c>
      <c r="D481" s="393" t="s">
        <v>101</v>
      </c>
      <c r="E481" s="394">
        <v>3</v>
      </c>
      <c r="G481" s="396">
        <f t="shared" ref="G481:G489" si="101">E481*F481</f>
        <v>0</v>
      </c>
      <c r="H481" s="431"/>
      <c r="O481" s="399"/>
      <c r="P481" s="399"/>
      <c r="Q481" s="399"/>
    </row>
    <row r="482" spans="2:17" ht="24" customHeight="1">
      <c r="B482" s="442" t="s">
        <v>2456</v>
      </c>
      <c r="C482" s="442" t="s">
        <v>2688</v>
      </c>
      <c r="D482" s="393" t="s">
        <v>101</v>
      </c>
      <c r="E482" s="394">
        <v>67</v>
      </c>
      <c r="G482" s="396">
        <f t="shared" si="101"/>
        <v>0</v>
      </c>
      <c r="H482" s="431"/>
      <c r="O482" s="399"/>
      <c r="P482" s="399"/>
      <c r="Q482" s="399"/>
    </row>
    <row r="483" spans="2:17" ht="24" customHeight="1">
      <c r="B483" s="442" t="s">
        <v>2456</v>
      </c>
      <c r="C483" s="442" t="s">
        <v>2689</v>
      </c>
      <c r="D483" s="393" t="s">
        <v>101</v>
      </c>
      <c r="E483" s="394">
        <v>89</v>
      </c>
      <c r="G483" s="396">
        <f t="shared" si="101"/>
        <v>0</v>
      </c>
      <c r="H483" s="431"/>
      <c r="O483" s="399"/>
      <c r="P483" s="399"/>
      <c r="Q483" s="399"/>
    </row>
    <row r="484" spans="2:17" ht="24" customHeight="1">
      <c r="B484" s="442" t="s">
        <v>2456</v>
      </c>
      <c r="C484" s="442" t="s">
        <v>2690</v>
      </c>
      <c r="D484" s="393" t="s">
        <v>101</v>
      </c>
      <c r="E484" s="394">
        <v>96</v>
      </c>
      <c r="G484" s="396">
        <f t="shared" si="101"/>
        <v>0</v>
      </c>
      <c r="H484" s="431"/>
      <c r="O484" s="399"/>
      <c r="P484" s="399"/>
      <c r="Q484" s="399"/>
    </row>
    <row r="485" spans="2:17" ht="24" customHeight="1">
      <c r="B485" s="442" t="s">
        <v>2456</v>
      </c>
      <c r="C485" s="442" t="s">
        <v>2691</v>
      </c>
      <c r="D485" s="393" t="s">
        <v>101</v>
      </c>
      <c r="E485" s="394">
        <v>12</v>
      </c>
      <c r="G485" s="396">
        <f t="shared" si="101"/>
        <v>0</v>
      </c>
      <c r="H485" s="431"/>
      <c r="O485" s="399"/>
      <c r="P485" s="399"/>
      <c r="Q485" s="399"/>
    </row>
    <row r="486" spans="2:17" ht="24" customHeight="1">
      <c r="B486" s="442" t="s">
        <v>2456</v>
      </c>
      <c r="C486" s="442" t="s">
        <v>2692</v>
      </c>
      <c r="D486" s="393" t="s">
        <v>101</v>
      </c>
      <c r="E486" s="394">
        <v>74</v>
      </c>
      <c r="G486" s="396">
        <f t="shared" si="101"/>
        <v>0</v>
      </c>
      <c r="H486" s="431"/>
      <c r="O486" s="399"/>
      <c r="P486" s="399"/>
      <c r="Q486" s="399"/>
    </row>
    <row r="487" spans="2:17" ht="24" customHeight="1">
      <c r="B487" s="442" t="s">
        <v>2456</v>
      </c>
      <c r="C487" s="442" t="s">
        <v>2693</v>
      </c>
      <c r="D487" s="393" t="s">
        <v>101</v>
      </c>
      <c r="E487" s="394">
        <v>20</v>
      </c>
      <c r="G487" s="396">
        <f t="shared" si="101"/>
        <v>0</v>
      </c>
      <c r="H487" s="431"/>
      <c r="O487" s="399"/>
      <c r="P487" s="399"/>
      <c r="Q487" s="399"/>
    </row>
    <row r="488" spans="2:17" ht="24" customHeight="1">
      <c r="B488" s="442" t="s">
        <v>2456</v>
      </c>
      <c r="C488" s="442" t="s">
        <v>2694</v>
      </c>
      <c r="D488" s="393" t="s">
        <v>101</v>
      </c>
      <c r="E488" s="394">
        <v>67</v>
      </c>
      <c r="G488" s="396">
        <f t="shared" si="101"/>
        <v>0</v>
      </c>
      <c r="H488" s="431"/>
      <c r="O488" s="399"/>
      <c r="P488" s="399"/>
      <c r="Q488" s="399"/>
    </row>
    <row r="489" spans="2:17" ht="24" customHeight="1">
      <c r="B489" s="442" t="s">
        <v>2456</v>
      </c>
      <c r="C489" s="442" t="s">
        <v>2695</v>
      </c>
      <c r="D489" s="393" t="s">
        <v>101</v>
      </c>
      <c r="E489" s="394">
        <v>40</v>
      </c>
      <c r="G489" s="396">
        <f t="shared" si="101"/>
        <v>0</v>
      </c>
      <c r="H489" s="431"/>
      <c r="O489" s="399"/>
      <c r="P489" s="399"/>
      <c r="Q489" s="399"/>
    </row>
    <row r="490" spans="2:17" ht="24" customHeight="1">
      <c r="B490" s="442"/>
      <c r="C490" s="442"/>
      <c r="D490" s="393"/>
      <c r="E490" s="394"/>
      <c r="F490" s="443"/>
      <c r="G490" s="443"/>
      <c r="H490" s="443"/>
      <c r="O490" s="399"/>
      <c r="P490" s="399"/>
      <c r="Q490" s="399"/>
    </row>
    <row r="491" spans="2:17" ht="24" customHeight="1">
      <c r="B491" s="442" t="s">
        <v>2696</v>
      </c>
      <c r="C491" s="442"/>
      <c r="D491" s="393"/>
      <c r="E491" s="394"/>
      <c r="F491" s="442"/>
      <c r="G491" s="442"/>
      <c r="H491" s="442"/>
      <c r="O491" s="399"/>
      <c r="P491" s="399"/>
      <c r="Q491" s="399"/>
    </row>
    <row r="492" spans="2:17" ht="24" customHeight="1">
      <c r="B492" s="442" t="s">
        <v>2456</v>
      </c>
      <c r="C492" s="442" t="s">
        <v>2691</v>
      </c>
      <c r="D492" s="393" t="s">
        <v>101</v>
      </c>
      <c r="E492" s="394">
        <v>12</v>
      </c>
      <c r="G492" s="396">
        <f>E492*F492</f>
        <v>0</v>
      </c>
      <c r="H492" s="431"/>
      <c r="O492" s="399"/>
      <c r="P492" s="399"/>
      <c r="Q492" s="399"/>
    </row>
    <row r="493" spans="2:17" ht="24" customHeight="1">
      <c r="B493" s="442"/>
      <c r="C493" s="442"/>
      <c r="D493" s="393"/>
      <c r="E493" s="394"/>
      <c r="G493" s="396"/>
      <c r="H493" s="443"/>
      <c r="O493" s="399"/>
      <c r="P493" s="399"/>
      <c r="Q493" s="399"/>
    </row>
    <row r="494" spans="2:17" ht="24" customHeight="1">
      <c r="B494" s="442" t="s">
        <v>2423</v>
      </c>
      <c r="C494" s="442" t="s">
        <v>2697</v>
      </c>
      <c r="D494" s="393" t="s">
        <v>1571</v>
      </c>
      <c r="E494" s="394">
        <v>2</v>
      </c>
      <c r="G494" s="396">
        <f t="shared" ref="G494:G522" si="102">E494*F494</f>
        <v>0</v>
      </c>
      <c r="H494" s="431"/>
      <c r="O494" s="399"/>
      <c r="P494" s="399"/>
      <c r="Q494" s="399"/>
    </row>
    <row r="495" spans="2:17" ht="24" customHeight="1">
      <c r="B495" s="442" t="s">
        <v>2423</v>
      </c>
      <c r="C495" s="442" t="s">
        <v>2698</v>
      </c>
      <c r="D495" s="393" t="s">
        <v>1571</v>
      </c>
      <c r="E495" s="394">
        <v>4</v>
      </c>
      <c r="G495" s="396">
        <f t="shared" si="102"/>
        <v>0</v>
      </c>
      <c r="H495" s="431"/>
      <c r="O495" s="399"/>
      <c r="P495" s="399"/>
      <c r="Q495" s="399"/>
    </row>
    <row r="496" spans="2:17" ht="24" customHeight="1">
      <c r="B496" s="442" t="s">
        <v>2423</v>
      </c>
      <c r="C496" s="442" t="s">
        <v>2699</v>
      </c>
      <c r="D496" s="393" t="s">
        <v>1571</v>
      </c>
      <c r="E496" s="394">
        <v>2</v>
      </c>
      <c r="G496" s="396">
        <f t="shared" si="102"/>
        <v>0</v>
      </c>
      <c r="H496" s="431"/>
      <c r="O496" s="399"/>
      <c r="P496" s="399"/>
      <c r="Q496" s="399"/>
    </row>
    <row r="497" spans="1:18" ht="24" customHeight="1">
      <c r="B497" s="442" t="s">
        <v>2198</v>
      </c>
      <c r="C497" s="442" t="s">
        <v>2700</v>
      </c>
      <c r="D497" s="393" t="s">
        <v>1571</v>
      </c>
      <c r="E497" s="394">
        <v>6</v>
      </c>
      <c r="G497" s="396">
        <f t="shared" si="102"/>
        <v>0</v>
      </c>
      <c r="H497" s="431"/>
      <c r="O497" s="399"/>
      <c r="P497" s="399"/>
      <c r="Q497" s="399"/>
    </row>
    <row r="498" spans="1:18" ht="24" customHeight="1">
      <c r="B498" s="442" t="s">
        <v>2701</v>
      </c>
      <c r="C498" s="442"/>
      <c r="D498" s="393" t="s">
        <v>1571</v>
      </c>
      <c r="E498" s="394">
        <v>12</v>
      </c>
      <c r="G498" s="396">
        <f t="shared" si="102"/>
        <v>0</v>
      </c>
      <c r="H498" s="431"/>
      <c r="O498" s="399"/>
      <c r="P498" s="399"/>
      <c r="Q498" s="399"/>
    </row>
    <row r="499" spans="1:18" ht="24" customHeight="1">
      <c r="B499" s="442" t="s">
        <v>2702</v>
      </c>
      <c r="C499" s="442"/>
      <c r="D499" s="393" t="s">
        <v>1571</v>
      </c>
      <c r="E499" s="394">
        <v>12</v>
      </c>
      <c r="G499" s="396">
        <f t="shared" si="102"/>
        <v>0</v>
      </c>
      <c r="H499" s="431"/>
      <c r="O499" s="399"/>
      <c r="P499" s="399"/>
      <c r="Q499" s="399"/>
    </row>
    <row r="500" spans="1:18" ht="24" customHeight="1">
      <c r="B500" s="442" t="s">
        <v>2703</v>
      </c>
      <c r="C500" s="442" t="s">
        <v>2704</v>
      </c>
      <c r="D500" s="393" t="s">
        <v>1571</v>
      </c>
      <c r="E500" s="394">
        <v>3</v>
      </c>
      <c r="G500" s="396">
        <f t="shared" si="102"/>
        <v>0</v>
      </c>
      <c r="H500" s="431"/>
      <c r="O500" s="399"/>
      <c r="P500" s="399"/>
      <c r="Q500" s="399"/>
    </row>
    <row r="501" spans="1:18" ht="24" customHeight="1">
      <c r="B501" s="442" t="s">
        <v>2703</v>
      </c>
      <c r="C501" s="442" t="s">
        <v>2705</v>
      </c>
      <c r="D501" s="393" t="s">
        <v>1571</v>
      </c>
      <c r="E501" s="394">
        <v>1</v>
      </c>
      <c r="G501" s="396">
        <f t="shared" si="102"/>
        <v>0</v>
      </c>
      <c r="H501" s="444"/>
      <c r="O501" s="399"/>
      <c r="P501" s="399"/>
      <c r="Q501" s="399"/>
    </row>
    <row r="502" spans="1:18" ht="24" customHeight="1">
      <c r="B502" s="442" t="s">
        <v>2703</v>
      </c>
      <c r="C502" s="442" t="s">
        <v>2706</v>
      </c>
      <c r="D502" s="393" t="s">
        <v>1571</v>
      </c>
      <c r="E502" s="394">
        <v>1</v>
      </c>
      <c r="G502" s="396">
        <f t="shared" si="102"/>
        <v>0</v>
      </c>
      <c r="H502" s="444"/>
      <c r="O502" s="399"/>
      <c r="P502" s="399"/>
      <c r="Q502" s="399"/>
      <c r="R502" s="417"/>
    </row>
    <row r="503" spans="1:18" ht="24" customHeight="1">
      <c r="A503" s="422"/>
      <c r="B503" s="442" t="s">
        <v>2707</v>
      </c>
      <c r="C503" s="442" t="s">
        <v>2708</v>
      </c>
      <c r="D503" s="393" t="s">
        <v>1571</v>
      </c>
      <c r="E503" s="394">
        <v>17</v>
      </c>
      <c r="G503" s="396">
        <f t="shared" si="102"/>
        <v>0</v>
      </c>
      <c r="H503" s="431"/>
      <c r="O503" s="399"/>
      <c r="P503" s="399"/>
      <c r="Q503" s="399"/>
    </row>
    <row r="504" spans="1:18" ht="24" customHeight="1">
      <c r="B504" s="442" t="s">
        <v>2707</v>
      </c>
      <c r="C504" s="442" t="s">
        <v>2709</v>
      </c>
      <c r="D504" s="393" t="s">
        <v>1571</v>
      </c>
      <c r="E504" s="394">
        <v>19</v>
      </c>
      <c r="G504" s="396">
        <f t="shared" si="102"/>
        <v>0</v>
      </c>
      <c r="H504" s="431"/>
      <c r="O504" s="399"/>
      <c r="P504" s="399"/>
      <c r="Q504" s="399"/>
    </row>
    <row r="505" spans="1:18" ht="24" customHeight="1">
      <c r="B505" s="442" t="s">
        <v>2707</v>
      </c>
      <c r="C505" s="442" t="s">
        <v>2710</v>
      </c>
      <c r="D505" s="393" t="s">
        <v>1571</v>
      </c>
      <c r="E505" s="394">
        <v>5</v>
      </c>
      <c r="G505" s="396">
        <f t="shared" si="102"/>
        <v>0</v>
      </c>
      <c r="H505" s="431"/>
      <c r="O505" s="399"/>
      <c r="P505" s="399"/>
      <c r="Q505" s="399"/>
    </row>
    <row r="506" spans="1:18" ht="24" customHeight="1">
      <c r="B506" s="442" t="s">
        <v>2326</v>
      </c>
      <c r="C506" s="442" t="s">
        <v>2705</v>
      </c>
      <c r="D506" s="393" t="s">
        <v>1571</v>
      </c>
      <c r="E506" s="394">
        <v>9</v>
      </c>
      <c r="G506" s="396">
        <f t="shared" si="102"/>
        <v>0</v>
      </c>
      <c r="H506" s="431"/>
      <c r="O506" s="399"/>
      <c r="P506" s="399"/>
      <c r="Q506" s="399"/>
    </row>
    <row r="507" spans="1:18" ht="24" customHeight="1">
      <c r="B507" s="442" t="s">
        <v>2326</v>
      </c>
      <c r="C507" s="442" t="s">
        <v>2706</v>
      </c>
      <c r="D507" s="393" t="s">
        <v>1571</v>
      </c>
      <c r="E507" s="394">
        <v>3</v>
      </c>
      <c r="G507" s="396">
        <f t="shared" si="102"/>
        <v>0</v>
      </c>
      <c r="H507" s="431"/>
      <c r="O507" s="399"/>
      <c r="P507" s="399"/>
      <c r="Q507" s="399"/>
    </row>
    <row r="508" spans="1:18" ht="24" customHeight="1">
      <c r="B508" s="442" t="s">
        <v>2711</v>
      </c>
      <c r="C508" s="442" t="s">
        <v>2214</v>
      </c>
      <c r="D508" s="393" t="s">
        <v>1571</v>
      </c>
      <c r="E508" s="394">
        <v>3</v>
      </c>
      <c r="G508" s="396">
        <f t="shared" si="102"/>
        <v>0</v>
      </c>
      <c r="H508" s="431"/>
      <c r="O508" s="399"/>
      <c r="P508" s="399"/>
      <c r="Q508" s="399"/>
    </row>
    <row r="509" spans="1:18" ht="24" customHeight="1">
      <c r="B509" s="442" t="s">
        <v>2711</v>
      </c>
      <c r="C509" s="442" t="s">
        <v>2712</v>
      </c>
      <c r="D509" s="393" t="s">
        <v>1571</v>
      </c>
      <c r="E509" s="394">
        <v>2</v>
      </c>
      <c r="G509" s="396">
        <f t="shared" si="102"/>
        <v>0</v>
      </c>
      <c r="H509" s="431"/>
      <c r="O509" s="399"/>
      <c r="P509" s="399"/>
      <c r="Q509" s="399"/>
    </row>
    <row r="510" spans="1:18" ht="24" customHeight="1">
      <c r="B510" s="442" t="s">
        <v>2713</v>
      </c>
      <c r="C510" s="442" t="s">
        <v>2222</v>
      </c>
      <c r="D510" s="393" t="s">
        <v>1571</v>
      </c>
      <c r="E510" s="394">
        <v>2</v>
      </c>
      <c r="G510" s="396">
        <f t="shared" si="102"/>
        <v>0</v>
      </c>
      <c r="H510" s="431"/>
      <c r="O510" s="399"/>
      <c r="P510" s="399"/>
      <c r="Q510" s="399"/>
    </row>
    <row r="511" spans="1:18" ht="24" customHeight="1">
      <c r="B511" s="442" t="s">
        <v>2714</v>
      </c>
      <c r="C511" s="442" t="s">
        <v>2222</v>
      </c>
      <c r="D511" s="393" t="s">
        <v>1571</v>
      </c>
      <c r="E511" s="394">
        <v>3</v>
      </c>
      <c r="G511" s="396">
        <f t="shared" si="102"/>
        <v>0</v>
      </c>
      <c r="H511" s="431"/>
      <c r="O511" s="399"/>
      <c r="P511" s="399"/>
      <c r="Q511" s="399"/>
    </row>
    <row r="512" spans="1:18" ht="24" customHeight="1">
      <c r="B512" s="442" t="s">
        <v>2715</v>
      </c>
      <c r="C512" s="442" t="s">
        <v>2716</v>
      </c>
      <c r="D512" s="393" t="s">
        <v>1288</v>
      </c>
      <c r="E512" s="394">
        <v>1</v>
      </c>
      <c r="G512" s="396">
        <f t="shared" si="102"/>
        <v>0</v>
      </c>
      <c r="H512" s="431"/>
      <c r="O512" s="399"/>
      <c r="P512" s="399"/>
      <c r="Q512" s="399"/>
    </row>
    <row r="513" spans="2:18" ht="24" customHeight="1">
      <c r="B513" s="442" t="s">
        <v>2715</v>
      </c>
      <c r="C513" s="442" t="s">
        <v>2717</v>
      </c>
      <c r="D513" s="393" t="s">
        <v>1288</v>
      </c>
      <c r="E513" s="394">
        <v>1</v>
      </c>
      <c r="G513" s="396">
        <f t="shared" si="102"/>
        <v>0</v>
      </c>
      <c r="H513" s="431"/>
      <c r="O513" s="399"/>
      <c r="P513" s="399"/>
      <c r="Q513" s="399"/>
    </row>
    <row r="514" spans="2:18" ht="24" customHeight="1">
      <c r="B514" s="442" t="s">
        <v>2715</v>
      </c>
      <c r="C514" s="442" t="s">
        <v>2718</v>
      </c>
      <c r="D514" s="393" t="s">
        <v>1288</v>
      </c>
      <c r="E514" s="394">
        <v>1</v>
      </c>
      <c r="G514" s="396">
        <f t="shared" si="102"/>
        <v>0</v>
      </c>
      <c r="H514" s="431"/>
      <c r="O514" s="399"/>
      <c r="P514" s="399"/>
      <c r="Q514" s="399"/>
    </row>
    <row r="515" spans="2:18" ht="24" customHeight="1">
      <c r="B515" s="442" t="s">
        <v>2715</v>
      </c>
      <c r="C515" s="442" t="s">
        <v>2719</v>
      </c>
      <c r="D515" s="393" t="s">
        <v>1288</v>
      </c>
      <c r="E515" s="394">
        <v>1</v>
      </c>
      <c r="G515" s="396">
        <f t="shared" si="102"/>
        <v>0</v>
      </c>
      <c r="H515" s="431"/>
      <c r="O515" s="399"/>
      <c r="P515" s="399"/>
      <c r="Q515" s="399"/>
    </row>
    <row r="516" spans="2:18" ht="24" customHeight="1">
      <c r="B516" s="442" t="s">
        <v>2720</v>
      </c>
      <c r="C516" s="442" t="s">
        <v>2716</v>
      </c>
      <c r="D516" s="393" t="s">
        <v>1288</v>
      </c>
      <c r="E516" s="394">
        <v>1</v>
      </c>
      <c r="G516" s="396">
        <f t="shared" si="102"/>
        <v>0</v>
      </c>
      <c r="H516" s="431"/>
      <c r="O516" s="399"/>
      <c r="P516" s="399"/>
      <c r="Q516" s="399"/>
    </row>
    <row r="517" spans="2:18" ht="24" customHeight="1">
      <c r="B517" s="442" t="s">
        <v>2223</v>
      </c>
      <c r="C517" s="442" t="s">
        <v>2721</v>
      </c>
      <c r="D517" s="393" t="s">
        <v>1288</v>
      </c>
      <c r="E517" s="394">
        <v>4</v>
      </c>
      <c r="G517" s="396">
        <f t="shared" si="102"/>
        <v>0</v>
      </c>
      <c r="H517" s="431"/>
      <c r="O517" s="399"/>
      <c r="P517" s="399"/>
      <c r="Q517" s="399"/>
    </row>
    <row r="518" spans="2:18" ht="24" customHeight="1">
      <c r="B518" s="442" t="s">
        <v>2722</v>
      </c>
      <c r="C518" s="442" t="s">
        <v>2222</v>
      </c>
      <c r="D518" s="393" t="s">
        <v>1571</v>
      </c>
      <c r="E518" s="394">
        <v>9</v>
      </c>
      <c r="G518" s="396">
        <f t="shared" si="102"/>
        <v>0</v>
      </c>
      <c r="H518" s="431"/>
      <c r="O518" s="399"/>
      <c r="P518" s="399"/>
      <c r="Q518" s="399"/>
    </row>
    <row r="519" spans="2:18" ht="24" customHeight="1">
      <c r="B519" s="442" t="s">
        <v>2722</v>
      </c>
      <c r="C519" s="442" t="s">
        <v>2723</v>
      </c>
      <c r="D519" s="393" t="s">
        <v>1571</v>
      </c>
      <c r="E519" s="394">
        <v>49</v>
      </c>
      <c r="G519" s="396">
        <f t="shared" si="102"/>
        <v>0</v>
      </c>
      <c r="H519" s="431"/>
      <c r="O519" s="399"/>
      <c r="P519" s="399"/>
      <c r="Q519" s="399"/>
    </row>
    <row r="520" spans="2:18" ht="24" customHeight="1">
      <c r="B520" s="442" t="s">
        <v>2722</v>
      </c>
      <c r="C520" s="442" t="s">
        <v>2724</v>
      </c>
      <c r="D520" s="393" t="s">
        <v>1571</v>
      </c>
      <c r="E520" s="394">
        <v>7</v>
      </c>
      <c r="G520" s="396">
        <f t="shared" si="102"/>
        <v>0</v>
      </c>
      <c r="H520" s="431"/>
      <c r="O520" s="399"/>
      <c r="P520" s="399"/>
      <c r="Q520" s="399"/>
    </row>
    <row r="521" spans="2:18" ht="24" customHeight="1">
      <c r="B521" s="442" t="s">
        <v>2722</v>
      </c>
      <c r="C521" s="442" t="s">
        <v>2725</v>
      </c>
      <c r="D521" s="393" t="s">
        <v>1571</v>
      </c>
      <c r="E521" s="394">
        <v>55</v>
      </c>
      <c r="G521" s="396">
        <f t="shared" si="102"/>
        <v>0</v>
      </c>
      <c r="H521" s="431"/>
      <c r="O521" s="399"/>
      <c r="P521" s="399"/>
      <c r="Q521" s="399"/>
    </row>
    <row r="522" spans="2:18" ht="24" customHeight="1">
      <c r="B522" s="442" t="s">
        <v>2722</v>
      </c>
      <c r="C522" s="442" t="s">
        <v>2726</v>
      </c>
      <c r="D522" s="393" t="s">
        <v>1571</v>
      </c>
      <c r="E522" s="394">
        <v>47</v>
      </c>
      <c r="G522" s="396">
        <f t="shared" si="102"/>
        <v>0</v>
      </c>
      <c r="H522" s="431"/>
      <c r="O522" s="399"/>
      <c r="P522" s="399"/>
      <c r="Q522" s="399"/>
    </row>
    <row r="523" spans="2:18" ht="24" customHeight="1">
      <c r="B523" s="442"/>
      <c r="C523" s="442"/>
      <c r="D523" s="393"/>
      <c r="E523" s="394"/>
      <c r="F523" s="443"/>
      <c r="G523" s="443"/>
      <c r="H523" s="443"/>
      <c r="O523" s="399"/>
      <c r="P523" s="399"/>
      <c r="Q523" s="399"/>
    </row>
    <row r="524" spans="2:18" ht="24" customHeight="1">
      <c r="B524" s="442" t="s">
        <v>2727</v>
      </c>
      <c r="C524" s="442"/>
      <c r="D524" s="393"/>
      <c r="E524" s="394"/>
      <c r="F524" s="442"/>
      <c r="G524" s="442"/>
      <c r="H524" s="442"/>
      <c r="O524" s="399"/>
      <c r="P524" s="399"/>
      <c r="Q524" s="399"/>
    </row>
    <row r="525" spans="2:18" ht="24" customHeight="1">
      <c r="B525" s="442" t="s">
        <v>2456</v>
      </c>
      <c r="C525" s="442" t="s">
        <v>2468</v>
      </c>
      <c r="D525" s="393" t="s">
        <v>101</v>
      </c>
      <c r="E525" s="394">
        <v>4</v>
      </c>
      <c r="G525" s="396">
        <f t="shared" ref="G525:G533" si="103">E525*F525</f>
        <v>0</v>
      </c>
      <c r="H525" s="431"/>
      <c r="O525" s="399"/>
      <c r="P525" s="399"/>
      <c r="Q525" s="399"/>
    </row>
    <row r="526" spans="2:18" ht="24" customHeight="1">
      <c r="B526" s="442" t="s">
        <v>2456</v>
      </c>
      <c r="C526" s="442" t="s">
        <v>2688</v>
      </c>
      <c r="D526" s="393" t="s">
        <v>101</v>
      </c>
      <c r="E526" s="394">
        <v>60</v>
      </c>
      <c r="G526" s="396">
        <f t="shared" si="103"/>
        <v>0</v>
      </c>
      <c r="H526" s="431"/>
      <c r="O526" s="399"/>
      <c r="P526" s="399"/>
      <c r="Q526" s="399"/>
    </row>
    <row r="527" spans="2:18" ht="24" customHeight="1">
      <c r="B527" s="442" t="s">
        <v>2456</v>
      </c>
      <c r="C527" s="442" t="s">
        <v>2689</v>
      </c>
      <c r="D527" s="393" t="s">
        <v>101</v>
      </c>
      <c r="E527" s="394">
        <v>61</v>
      </c>
      <c r="G527" s="396">
        <f t="shared" si="103"/>
        <v>0</v>
      </c>
      <c r="H527" s="431"/>
      <c r="O527" s="399"/>
      <c r="P527" s="399"/>
      <c r="Q527" s="399"/>
      <c r="R527" s="417"/>
    </row>
    <row r="528" spans="2:18" ht="24" customHeight="1">
      <c r="B528" s="442" t="s">
        <v>2456</v>
      </c>
      <c r="C528" s="442" t="s">
        <v>2690</v>
      </c>
      <c r="D528" s="393" t="s">
        <v>101</v>
      </c>
      <c r="E528" s="394">
        <v>6</v>
      </c>
      <c r="G528" s="396">
        <f t="shared" si="103"/>
        <v>0</v>
      </c>
      <c r="H528" s="431"/>
      <c r="O528" s="399"/>
      <c r="P528" s="399"/>
      <c r="Q528" s="399"/>
    </row>
    <row r="529" spans="1:17" ht="24" customHeight="1">
      <c r="B529" s="442" t="s">
        <v>2456</v>
      </c>
      <c r="C529" s="442" t="s">
        <v>2691</v>
      </c>
      <c r="D529" s="393" t="s">
        <v>101</v>
      </c>
      <c r="E529" s="394">
        <v>8</v>
      </c>
      <c r="G529" s="396">
        <f t="shared" si="103"/>
        <v>0</v>
      </c>
      <c r="H529" s="431"/>
      <c r="O529" s="399"/>
      <c r="P529" s="399"/>
      <c r="Q529" s="399"/>
    </row>
    <row r="530" spans="1:17" ht="24" customHeight="1">
      <c r="B530" s="442" t="s">
        <v>2456</v>
      </c>
      <c r="C530" s="442" t="s">
        <v>2692</v>
      </c>
      <c r="D530" s="393" t="s">
        <v>101</v>
      </c>
      <c r="E530" s="394">
        <v>69</v>
      </c>
      <c r="G530" s="396">
        <f t="shared" si="103"/>
        <v>0</v>
      </c>
      <c r="H530" s="431"/>
      <c r="O530" s="399"/>
      <c r="P530" s="399"/>
      <c r="Q530" s="399"/>
    </row>
    <row r="531" spans="1:17" ht="24" customHeight="1">
      <c r="B531" s="442" t="s">
        <v>2456</v>
      </c>
      <c r="C531" s="442" t="s">
        <v>2693</v>
      </c>
      <c r="D531" s="393" t="s">
        <v>101</v>
      </c>
      <c r="E531" s="394">
        <v>15</v>
      </c>
      <c r="G531" s="396">
        <f t="shared" si="103"/>
        <v>0</v>
      </c>
      <c r="H531" s="431"/>
      <c r="O531" s="399"/>
      <c r="P531" s="399"/>
      <c r="Q531" s="399"/>
    </row>
    <row r="532" spans="1:17" ht="24" customHeight="1">
      <c r="B532" s="442" t="s">
        <v>2456</v>
      </c>
      <c r="C532" s="442" t="s">
        <v>2694</v>
      </c>
      <c r="D532" s="393" t="s">
        <v>101</v>
      </c>
      <c r="E532" s="394">
        <v>39</v>
      </c>
      <c r="G532" s="396">
        <f t="shared" si="103"/>
        <v>0</v>
      </c>
      <c r="H532" s="431"/>
      <c r="O532" s="399"/>
      <c r="P532" s="399"/>
      <c r="Q532" s="399"/>
    </row>
    <row r="533" spans="1:17" ht="24" customHeight="1">
      <c r="A533" s="422"/>
      <c r="B533" s="442" t="s">
        <v>2456</v>
      </c>
      <c r="C533" s="442" t="s">
        <v>2695</v>
      </c>
      <c r="D533" s="393" t="s">
        <v>101</v>
      </c>
      <c r="E533" s="394">
        <v>1</v>
      </c>
      <c r="G533" s="396">
        <f t="shared" si="103"/>
        <v>0</v>
      </c>
      <c r="H533" s="431"/>
      <c r="O533" s="399"/>
      <c r="P533" s="399"/>
      <c r="Q533" s="399"/>
    </row>
    <row r="534" spans="1:17" ht="24" customHeight="1">
      <c r="B534" s="442"/>
      <c r="C534" s="442"/>
      <c r="D534" s="393"/>
      <c r="E534" s="394"/>
      <c r="F534" s="443"/>
      <c r="G534" s="443"/>
      <c r="H534" s="443"/>
      <c r="O534" s="399"/>
      <c r="P534" s="399"/>
      <c r="Q534" s="399"/>
    </row>
    <row r="535" spans="1:17" ht="24" customHeight="1">
      <c r="B535" s="442" t="s">
        <v>2423</v>
      </c>
      <c r="C535" s="442" t="s">
        <v>2697</v>
      </c>
      <c r="D535" s="393" t="s">
        <v>1571</v>
      </c>
      <c r="E535" s="394">
        <v>4</v>
      </c>
      <c r="G535" s="396">
        <f t="shared" ref="G535:G546" si="104">E535*F535</f>
        <v>0</v>
      </c>
      <c r="H535" s="431"/>
      <c r="O535" s="399"/>
      <c r="P535" s="399"/>
      <c r="Q535" s="399"/>
    </row>
    <row r="536" spans="1:17" ht="24" customHeight="1">
      <c r="B536" s="442" t="s">
        <v>2423</v>
      </c>
      <c r="C536" s="442" t="s">
        <v>2698</v>
      </c>
      <c r="D536" s="393" t="s">
        <v>1571</v>
      </c>
      <c r="E536" s="394">
        <v>2</v>
      </c>
      <c r="G536" s="396">
        <f t="shared" si="104"/>
        <v>0</v>
      </c>
      <c r="H536" s="431"/>
      <c r="O536" s="399"/>
      <c r="P536" s="399"/>
      <c r="Q536" s="399"/>
    </row>
    <row r="537" spans="1:17" ht="24" customHeight="1">
      <c r="B537" s="442" t="s">
        <v>2431</v>
      </c>
      <c r="C537" s="442"/>
      <c r="D537" s="393" t="s">
        <v>1571</v>
      </c>
      <c r="E537" s="394">
        <v>8</v>
      </c>
      <c r="G537" s="396">
        <f t="shared" si="104"/>
        <v>0</v>
      </c>
      <c r="H537" s="431"/>
      <c r="O537" s="399"/>
      <c r="P537" s="399"/>
      <c r="Q537" s="399"/>
    </row>
    <row r="538" spans="1:17" ht="24" customHeight="1">
      <c r="B538" s="442" t="s">
        <v>2728</v>
      </c>
      <c r="C538" s="442"/>
      <c r="D538" s="393" t="s">
        <v>1571</v>
      </c>
      <c r="E538" s="394">
        <v>8</v>
      </c>
      <c r="G538" s="396">
        <f t="shared" si="104"/>
        <v>0</v>
      </c>
      <c r="H538" s="431"/>
      <c r="O538" s="399"/>
      <c r="P538" s="399"/>
      <c r="Q538" s="399"/>
    </row>
    <row r="539" spans="1:17" ht="24" customHeight="1">
      <c r="B539" s="442" t="s">
        <v>2703</v>
      </c>
      <c r="C539" s="442" t="s">
        <v>2704</v>
      </c>
      <c r="D539" s="393" t="s">
        <v>1571</v>
      </c>
      <c r="E539" s="394">
        <v>3</v>
      </c>
      <c r="G539" s="396">
        <f t="shared" si="104"/>
        <v>0</v>
      </c>
      <c r="H539" s="431"/>
      <c r="O539" s="399"/>
      <c r="P539" s="399"/>
      <c r="Q539" s="399"/>
    </row>
    <row r="540" spans="1:17" ht="24" customHeight="1">
      <c r="B540" s="442" t="s">
        <v>2703</v>
      </c>
      <c r="C540" s="442" t="s">
        <v>2729</v>
      </c>
      <c r="D540" s="393" t="s">
        <v>1571</v>
      </c>
      <c r="E540" s="394">
        <v>1</v>
      </c>
      <c r="G540" s="396">
        <f t="shared" si="104"/>
        <v>0</v>
      </c>
      <c r="H540" s="431"/>
      <c r="O540" s="399"/>
      <c r="P540" s="399"/>
      <c r="Q540" s="399"/>
    </row>
    <row r="541" spans="1:17" ht="24" customHeight="1">
      <c r="B541" s="442" t="s">
        <v>2707</v>
      </c>
      <c r="C541" s="442" t="s">
        <v>2708</v>
      </c>
      <c r="D541" s="393" t="s">
        <v>1571</v>
      </c>
      <c r="E541" s="394">
        <v>11</v>
      </c>
      <c r="G541" s="396">
        <f t="shared" si="104"/>
        <v>0</v>
      </c>
      <c r="H541" s="431"/>
      <c r="O541" s="399"/>
      <c r="P541" s="399"/>
      <c r="Q541" s="399"/>
    </row>
    <row r="542" spans="1:17" ht="24" customHeight="1">
      <c r="B542" s="442" t="s">
        <v>2707</v>
      </c>
      <c r="C542" s="442" t="s">
        <v>2709</v>
      </c>
      <c r="D542" s="393" t="s">
        <v>1571</v>
      </c>
      <c r="E542" s="394">
        <v>9</v>
      </c>
      <c r="G542" s="396">
        <f t="shared" si="104"/>
        <v>0</v>
      </c>
      <c r="H542" s="431"/>
      <c r="O542" s="399"/>
      <c r="P542" s="399"/>
      <c r="Q542" s="399"/>
    </row>
    <row r="543" spans="1:17" ht="24" customHeight="1">
      <c r="B543" s="442" t="s">
        <v>2707</v>
      </c>
      <c r="C543" s="442" t="s">
        <v>2710</v>
      </c>
      <c r="D543" s="393" t="s">
        <v>1571</v>
      </c>
      <c r="E543" s="394">
        <v>3</v>
      </c>
      <c r="G543" s="396">
        <f t="shared" si="104"/>
        <v>0</v>
      </c>
      <c r="H543" s="431"/>
      <c r="O543" s="399"/>
      <c r="P543" s="399"/>
      <c r="Q543" s="399"/>
    </row>
    <row r="544" spans="1:17" ht="24" customHeight="1">
      <c r="B544" s="442" t="s">
        <v>2714</v>
      </c>
      <c r="C544" s="442" t="s">
        <v>2222</v>
      </c>
      <c r="D544" s="393" t="s">
        <v>1571</v>
      </c>
      <c r="E544" s="394">
        <v>1</v>
      </c>
      <c r="G544" s="396">
        <f t="shared" si="104"/>
        <v>0</v>
      </c>
      <c r="H544" s="431"/>
      <c r="O544" s="399"/>
      <c r="P544" s="399"/>
      <c r="Q544" s="399"/>
    </row>
    <row r="545" spans="2:18" ht="24" customHeight="1">
      <c r="B545" s="442" t="s">
        <v>2720</v>
      </c>
      <c r="C545" s="442" t="s">
        <v>2716</v>
      </c>
      <c r="D545" s="393" t="s">
        <v>1288</v>
      </c>
      <c r="E545" s="394">
        <v>3</v>
      </c>
      <c r="G545" s="396">
        <f t="shared" si="104"/>
        <v>0</v>
      </c>
      <c r="H545" s="431"/>
      <c r="O545" s="399"/>
      <c r="P545" s="399"/>
      <c r="Q545" s="399"/>
    </row>
    <row r="546" spans="2:18" ht="24" customHeight="1">
      <c r="B546" s="442" t="s">
        <v>2720</v>
      </c>
      <c r="C546" s="442" t="s">
        <v>2717</v>
      </c>
      <c r="D546" s="393" t="s">
        <v>1288</v>
      </c>
      <c r="E546" s="394">
        <v>1</v>
      </c>
      <c r="G546" s="396">
        <f t="shared" si="104"/>
        <v>0</v>
      </c>
      <c r="H546" s="431"/>
      <c r="O546" s="399"/>
      <c r="P546" s="399"/>
      <c r="Q546" s="399"/>
    </row>
    <row r="547" spans="2:18" ht="24" customHeight="1">
      <c r="B547" s="442"/>
      <c r="C547" s="442"/>
      <c r="D547" s="393"/>
      <c r="E547" s="394"/>
      <c r="G547" s="396"/>
      <c r="H547" s="431"/>
      <c r="O547" s="399"/>
      <c r="P547" s="399"/>
      <c r="Q547" s="399"/>
    </row>
    <row r="548" spans="2:18" ht="24" customHeight="1">
      <c r="B548" s="442" t="s">
        <v>2730</v>
      </c>
      <c r="C548" s="442"/>
      <c r="D548" s="393"/>
      <c r="E548" s="394"/>
      <c r="G548" s="396"/>
      <c r="H548" s="431"/>
      <c r="O548" s="399"/>
      <c r="P548" s="399"/>
      <c r="Q548" s="399"/>
    </row>
    <row r="549" spans="2:18" ht="24" customHeight="1">
      <c r="B549" s="442" t="s">
        <v>2731</v>
      </c>
      <c r="C549" s="442" t="s">
        <v>2732</v>
      </c>
      <c r="D549" s="393" t="s">
        <v>101</v>
      </c>
      <c r="E549" s="394">
        <v>21</v>
      </c>
      <c r="G549" s="396">
        <f t="shared" ref="G549:G556" si="105">E549*F549</f>
        <v>0</v>
      </c>
      <c r="H549" s="431"/>
      <c r="O549" s="399"/>
      <c r="P549" s="399"/>
      <c r="Q549" s="399"/>
    </row>
    <row r="550" spans="2:18" ht="24" customHeight="1">
      <c r="B550" s="442" t="s">
        <v>2731</v>
      </c>
      <c r="C550" s="442" t="s">
        <v>2733</v>
      </c>
      <c r="D550" s="393" t="s">
        <v>101</v>
      </c>
      <c r="E550" s="394">
        <v>357</v>
      </c>
      <c r="G550" s="396">
        <f t="shared" si="105"/>
        <v>0</v>
      </c>
      <c r="H550" s="431"/>
      <c r="O550" s="399"/>
      <c r="P550" s="399"/>
      <c r="Q550" s="399"/>
    </row>
    <row r="551" spans="2:18" ht="24" customHeight="1">
      <c r="B551" s="442" t="s">
        <v>2731</v>
      </c>
      <c r="C551" s="442" t="s">
        <v>2734</v>
      </c>
      <c r="D551" s="393" t="s">
        <v>101</v>
      </c>
      <c r="E551" s="394">
        <v>267</v>
      </c>
      <c r="G551" s="396">
        <f t="shared" si="105"/>
        <v>0</v>
      </c>
      <c r="H551" s="431"/>
      <c r="O551" s="399"/>
      <c r="P551" s="399"/>
      <c r="Q551" s="399"/>
    </row>
    <row r="552" spans="2:18" ht="24" customHeight="1">
      <c r="B552" s="442" t="s">
        <v>2731</v>
      </c>
      <c r="C552" s="442" t="s">
        <v>2735</v>
      </c>
      <c r="D552" s="393" t="s">
        <v>101</v>
      </c>
      <c r="E552" s="394">
        <v>6</v>
      </c>
      <c r="G552" s="396">
        <f t="shared" si="105"/>
        <v>0</v>
      </c>
      <c r="H552" s="431"/>
      <c r="O552" s="399"/>
      <c r="P552" s="399"/>
      <c r="Q552" s="399"/>
      <c r="R552" s="417"/>
    </row>
    <row r="553" spans="2:18" ht="24" customHeight="1">
      <c r="B553" s="442" t="s">
        <v>2731</v>
      </c>
      <c r="C553" s="442" t="s">
        <v>2736</v>
      </c>
      <c r="D553" s="393" t="s">
        <v>101</v>
      </c>
      <c r="E553" s="394">
        <v>100</v>
      </c>
      <c r="G553" s="396">
        <f t="shared" si="105"/>
        <v>0</v>
      </c>
      <c r="H553" s="431"/>
      <c r="O553" s="399"/>
      <c r="P553" s="399"/>
      <c r="Q553" s="399"/>
    </row>
    <row r="554" spans="2:18" ht="24" customHeight="1">
      <c r="B554" s="442" t="s">
        <v>2731</v>
      </c>
      <c r="C554" s="442" t="s">
        <v>2737</v>
      </c>
      <c r="D554" s="393" t="s">
        <v>101</v>
      </c>
      <c r="E554" s="394">
        <v>11</v>
      </c>
      <c r="G554" s="396">
        <f t="shared" si="105"/>
        <v>0</v>
      </c>
      <c r="H554" s="431"/>
      <c r="O554" s="399"/>
      <c r="P554" s="399"/>
      <c r="Q554" s="399"/>
    </row>
    <row r="555" spans="2:18" ht="24" customHeight="1">
      <c r="B555" s="442" t="s">
        <v>2731</v>
      </c>
      <c r="C555" s="442" t="s">
        <v>2738</v>
      </c>
      <c r="D555" s="393" t="s">
        <v>101</v>
      </c>
      <c r="E555" s="394">
        <v>27</v>
      </c>
      <c r="G555" s="396">
        <f t="shared" si="105"/>
        <v>0</v>
      </c>
      <c r="H555" s="431"/>
      <c r="O555" s="399"/>
      <c r="P555" s="399"/>
      <c r="Q555" s="399"/>
    </row>
    <row r="556" spans="2:18" ht="24" customHeight="1">
      <c r="B556" s="442" t="s">
        <v>2731</v>
      </c>
      <c r="C556" s="442" t="s">
        <v>2739</v>
      </c>
      <c r="D556" s="393" t="s">
        <v>101</v>
      </c>
      <c r="E556" s="394">
        <v>9</v>
      </c>
      <c r="G556" s="396">
        <f t="shared" si="105"/>
        <v>0</v>
      </c>
      <c r="H556" s="431"/>
      <c r="O556" s="399"/>
      <c r="P556" s="399"/>
      <c r="Q556" s="399"/>
    </row>
    <row r="557" spans="2:18" ht="24" customHeight="1">
      <c r="B557" s="442"/>
      <c r="C557" s="442"/>
      <c r="D557" s="393"/>
      <c r="E557" s="394"/>
      <c r="G557" s="396"/>
      <c r="H557" s="431"/>
      <c r="O557" s="399"/>
      <c r="P557" s="399"/>
      <c r="Q557" s="399"/>
    </row>
    <row r="558" spans="2:18" ht="24" customHeight="1">
      <c r="B558" s="442" t="s">
        <v>2740</v>
      </c>
      <c r="C558" s="442"/>
      <c r="D558" s="393"/>
      <c r="E558" s="394"/>
      <c r="G558" s="396"/>
      <c r="H558" s="431"/>
      <c r="O558" s="399"/>
      <c r="P558" s="399"/>
      <c r="Q558" s="399"/>
    </row>
    <row r="559" spans="2:18" ht="24" customHeight="1">
      <c r="B559" s="442" t="s">
        <v>2731</v>
      </c>
      <c r="C559" s="442" t="s">
        <v>2733</v>
      </c>
      <c r="D559" s="393" t="s">
        <v>101</v>
      </c>
      <c r="E559" s="394">
        <v>236</v>
      </c>
      <c r="G559" s="396">
        <f t="shared" ref="G559:G564" si="106">E559*F559</f>
        <v>0</v>
      </c>
      <c r="H559" s="431"/>
      <c r="O559" s="399"/>
      <c r="P559" s="399"/>
      <c r="Q559" s="399"/>
    </row>
    <row r="560" spans="2:18" ht="24" customHeight="1">
      <c r="B560" s="442" t="s">
        <v>2731</v>
      </c>
      <c r="C560" s="442" t="s">
        <v>2734</v>
      </c>
      <c r="D560" s="393" t="s">
        <v>101</v>
      </c>
      <c r="E560" s="394">
        <v>1</v>
      </c>
      <c r="G560" s="396">
        <f t="shared" si="106"/>
        <v>0</v>
      </c>
      <c r="H560" s="431"/>
      <c r="O560" s="399"/>
      <c r="P560" s="399"/>
      <c r="Q560" s="399"/>
    </row>
    <row r="561" spans="1:17" ht="24" customHeight="1">
      <c r="B561" s="442" t="s">
        <v>2731</v>
      </c>
      <c r="C561" s="442" t="s">
        <v>2735</v>
      </c>
      <c r="D561" s="393" t="s">
        <v>101</v>
      </c>
      <c r="E561" s="394">
        <v>68</v>
      </c>
      <c r="G561" s="396">
        <f t="shared" si="106"/>
        <v>0</v>
      </c>
      <c r="H561" s="431"/>
      <c r="O561" s="399"/>
      <c r="P561" s="399"/>
      <c r="Q561" s="399"/>
    </row>
    <row r="562" spans="1:17" ht="24" customHeight="1">
      <c r="B562" s="442" t="s">
        <v>2731</v>
      </c>
      <c r="C562" s="442" t="s">
        <v>2736</v>
      </c>
      <c r="D562" s="393" t="s">
        <v>101</v>
      </c>
      <c r="E562" s="394">
        <v>11</v>
      </c>
      <c r="G562" s="396">
        <f t="shared" si="106"/>
        <v>0</v>
      </c>
      <c r="H562" s="431"/>
      <c r="O562" s="399"/>
      <c r="P562" s="399"/>
      <c r="Q562" s="399"/>
    </row>
    <row r="563" spans="1:17" ht="24" customHeight="1">
      <c r="B563" s="442" t="s">
        <v>2731</v>
      </c>
      <c r="C563" s="442" t="s">
        <v>2737</v>
      </c>
      <c r="D563" s="393" t="s">
        <v>101</v>
      </c>
      <c r="E563" s="394">
        <v>27</v>
      </c>
      <c r="G563" s="396">
        <f t="shared" si="106"/>
        <v>0</v>
      </c>
      <c r="H563" s="431"/>
      <c r="O563" s="399"/>
      <c r="P563" s="399"/>
      <c r="Q563" s="399"/>
    </row>
    <row r="564" spans="1:17" ht="24" customHeight="1">
      <c r="A564" s="422"/>
      <c r="B564" s="442" t="s">
        <v>2731</v>
      </c>
      <c r="C564" s="442" t="s">
        <v>2738</v>
      </c>
      <c r="D564" s="393" t="s">
        <v>101</v>
      </c>
      <c r="E564" s="394">
        <v>9</v>
      </c>
      <c r="G564" s="396">
        <f t="shared" si="106"/>
        <v>0</v>
      </c>
      <c r="H564" s="431"/>
      <c r="O564" s="399"/>
      <c r="P564" s="399"/>
      <c r="Q564" s="399"/>
    </row>
    <row r="565" spans="1:17" ht="24" customHeight="1">
      <c r="B565" s="442"/>
      <c r="C565" s="442"/>
      <c r="D565" s="393"/>
      <c r="E565" s="394"/>
      <c r="G565" s="396"/>
      <c r="H565" s="431"/>
      <c r="O565" s="399"/>
      <c r="P565" s="399"/>
      <c r="Q565" s="399"/>
    </row>
    <row r="566" spans="1:17" ht="24" customHeight="1">
      <c r="B566" s="442" t="s">
        <v>2741</v>
      </c>
      <c r="C566" s="442"/>
      <c r="D566" s="393"/>
      <c r="E566" s="394"/>
      <c r="G566" s="396"/>
      <c r="H566" s="431"/>
      <c r="O566" s="399"/>
      <c r="P566" s="399"/>
      <c r="Q566" s="399"/>
    </row>
    <row r="567" spans="1:17" ht="24" customHeight="1">
      <c r="B567" s="442" t="s">
        <v>2731</v>
      </c>
      <c r="C567" s="442" t="s">
        <v>2742</v>
      </c>
      <c r="D567" s="393" t="s">
        <v>101</v>
      </c>
      <c r="E567" s="394">
        <v>378</v>
      </c>
      <c r="G567" s="396">
        <f>E567*F567</f>
        <v>0</v>
      </c>
      <c r="H567" s="431"/>
      <c r="O567" s="399"/>
      <c r="P567" s="399"/>
      <c r="Q567" s="399"/>
    </row>
    <row r="568" spans="1:17" ht="24" customHeight="1">
      <c r="B568" s="442" t="s">
        <v>2731</v>
      </c>
      <c r="C568" s="442" t="s">
        <v>2743</v>
      </c>
      <c r="D568" s="393" t="s">
        <v>101</v>
      </c>
      <c r="E568" s="394">
        <v>372</v>
      </c>
      <c r="G568" s="396">
        <f>E568*F568</f>
        <v>0</v>
      </c>
      <c r="H568" s="431"/>
      <c r="O568" s="399"/>
      <c r="P568" s="399"/>
      <c r="Q568" s="399"/>
    </row>
    <row r="569" spans="1:17" ht="24" customHeight="1">
      <c r="B569" s="442" t="s">
        <v>2731</v>
      </c>
      <c r="C569" s="442" t="s">
        <v>2744</v>
      </c>
      <c r="D569" s="393" t="s">
        <v>101</v>
      </c>
      <c r="E569" s="394">
        <v>11</v>
      </c>
      <c r="G569" s="396">
        <f>E569*F569</f>
        <v>0</v>
      </c>
      <c r="H569" s="431"/>
      <c r="O569" s="399"/>
      <c r="P569" s="399"/>
      <c r="Q569" s="399"/>
    </row>
    <row r="570" spans="1:17" ht="24" customHeight="1">
      <c r="B570" s="442" t="s">
        <v>2731</v>
      </c>
      <c r="C570" s="442" t="s">
        <v>2745</v>
      </c>
      <c r="D570" s="393" t="s">
        <v>101</v>
      </c>
      <c r="E570" s="394">
        <v>27</v>
      </c>
      <c r="G570" s="396">
        <f>E570*F570</f>
        <v>0</v>
      </c>
      <c r="H570" s="431"/>
      <c r="O570" s="399"/>
      <c r="P570" s="399"/>
      <c r="Q570" s="399"/>
    </row>
    <row r="571" spans="1:17" ht="24" customHeight="1">
      <c r="B571" s="442" t="s">
        <v>2731</v>
      </c>
      <c r="C571" s="442" t="s">
        <v>2746</v>
      </c>
      <c r="D571" s="393" t="s">
        <v>101</v>
      </c>
      <c r="E571" s="394">
        <v>9</v>
      </c>
      <c r="G571" s="396">
        <f>E571*F571</f>
        <v>0</v>
      </c>
      <c r="H571" s="431"/>
      <c r="O571" s="399"/>
      <c r="P571" s="399"/>
      <c r="Q571" s="399"/>
    </row>
    <row r="572" spans="1:17" ht="24" customHeight="1">
      <c r="B572" s="442"/>
      <c r="C572" s="442"/>
      <c r="D572" s="393"/>
      <c r="E572" s="394"/>
      <c r="G572" s="396"/>
      <c r="H572" s="431"/>
      <c r="O572" s="399"/>
      <c r="P572" s="399"/>
      <c r="Q572" s="399"/>
    </row>
    <row r="573" spans="1:17" ht="24" customHeight="1">
      <c r="B573" s="442" t="s">
        <v>2747</v>
      </c>
      <c r="C573" s="442"/>
      <c r="D573" s="393"/>
      <c r="E573" s="394"/>
      <c r="G573" s="396"/>
      <c r="H573" s="431"/>
      <c r="O573" s="399"/>
      <c r="P573" s="399"/>
      <c r="Q573" s="399"/>
    </row>
    <row r="574" spans="1:17" ht="24" customHeight="1">
      <c r="B574" s="442" t="s">
        <v>2261</v>
      </c>
      <c r="C574" s="442" t="s">
        <v>2748</v>
      </c>
      <c r="D574" s="393" t="s">
        <v>101</v>
      </c>
      <c r="E574" s="394">
        <v>210</v>
      </c>
      <c r="G574" s="396">
        <f>E574*F574</f>
        <v>0</v>
      </c>
      <c r="H574" s="435"/>
      <c r="O574" s="399"/>
      <c r="P574" s="399"/>
      <c r="Q574" s="399"/>
    </row>
    <row r="575" spans="1:17" ht="24" customHeight="1">
      <c r="B575" s="442" t="s">
        <v>2261</v>
      </c>
      <c r="C575" s="442" t="s">
        <v>2749</v>
      </c>
      <c r="D575" s="393" t="s">
        <v>101</v>
      </c>
      <c r="E575" s="394">
        <v>123</v>
      </c>
      <c r="G575" s="396">
        <f t="shared" ref="G575:G584" si="107">E575*F575</f>
        <v>0</v>
      </c>
      <c r="H575" s="431"/>
      <c r="O575" s="399"/>
      <c r="P575" s="399"/>
      <c r="Q575" s="399"/>
    </row>
    <row r="576" spans="1:17" ht="24" customHeight="1">
      <c r="B576" s="442" t="s">
        <v>2261</v>
      </c>
      <c r="C576" s="442" t="s">
        <v>2750</v>
      </c>
      <c r="D576" s="393" t="s">
        <v>101</v>
      </c>
      <c r="E576" s="394">
        <v>68</v>
      </c>
      <c r="G576" s="396">
        <f t="shared" si="107"/>
        <v>0</v>
      </c>
      <c r="H576" s="431"/>
      <c r="O576" s="399"/>
      <c r="P576" s="399"/>
      <c r="Q576" s="399"/>
    </row>
    <row r="577" spans="1:18" ht="24" customHeight="1">
      <c r="B577" s="442" t="s">
        <v>2261</v>
      </c>
      <c r="C577" s="442" t="s">
        <v>2751</v>
      </c>
      <c r="D577" s="393" t="s">
        <v>101</v>
      </c>
      <c r="E577" s="394">
        <v>20</v>
      </c>
      <c r="G577" s="396">
        <f t="shared" si="107"/>
        <v>0</v>
      </c>
      <c r="H577" s="431"/>
      <c r="O577" s="399"/>
      <c r="P577" s="399"/>
      <c r="Q577" s="399"/>
      <c r="R577" s="417"/>
    </row>
    <row r="578" spans="1:18" ht="24" customHeight="1">
      <c r="B578" s="442" t="s">
        <v>2261</v>
      </c>
      <c r="C578" s="442" t="s">
        <v>2752</v>
      </c>
      <c r="D578" s="393" t="s">
        <v>101</v>
      </c>
      <c r="E578" s="394">
        <v>27</v>
      </c>
      <c r="G578" s="396">
        <f t="shared" si="107"/>
        <v>0</v>
      </c>
      <c r="H578" s="431"/>
      <c r="O578" s="399"/>
      <c r="P578" s="399"/>
      <c r="Q578" s="399"/>
    </row>
    <row r="579" spans="1:18" ht="24" customHeight="1">
      <c r="B579" s="442" t="s">
        <v>2278</v>
      </c>
      <c r="C579" s="442" t="s">
        <v>2279</v>
      </c>
      <c r="D579" s="393" t="s">
        <v>101</v>
      </c>
      <c r="E579" s="394">
        <v>120</v>
      </c>
      <c r="G579" s="396">
        <f t="shared" si="107"/>
        <v>0</v>
      </c>
      <c r="H579" s="431"/>
      <c r="O579" s="399"/>
      <c r="P579" s="399"/>
      <c r="Q579" s="399"/>
    </row>
    <row r="580" spans="1:18" ht="24" customHeight="1">
      <c r="B580" s="442" t="s">
        <v>2278</v>
      </c>
      <c r="C580" s="442" t="s">
        <v>2281</v>
      </c>
      <c r="D580" s="393" t="s">
        <v>101</v>
      </c>
      <c r="E580" s="394">
        <v>154</v>
      </c>
      <c r="G580" s="396">
        <f t="shared" si="107"/>
        <v>0</v>
      </c>
      <c r="H580" s="431"/>
      <c r="O580" s="399"/>
      <c r="P580" s="399"/>
      <c r="Q580" s="399"/>
    </row>
    <row r="581" spans="1:18" ht="24" customHeight="1">
      <c r="B581" s="442" t="s">
        <v>2278</v>
      </c>
      <c r="C581" s="442" t="s">
        <v>2753</v>
      </c>
      <c r="D581" s="393" t="s">
        <v>101</v>
      </c>
      <c r="E581" s="394">
        <v>19</v>
      </c>
      <c r="G581" s="396">
        <f t="shared" si="107"/>
        <v>0</v>
      </c>
      <c r="H581" s="431"/>
      <c r="O581" s="399"/>
      <c r="P581" s="399"/>
      <c r="Q581" s="399"/>
    </row>
    <row r="582" spans="1:18" ht="24" customHeight="1">
      <c r="B582" s="442" t="s">
        <v>2278</v>
      </c>
      <c r="C582" s="442" t="s">
        <v>2754</v>
      </c>
      <c r="D582" s="393" t="s">
        <v>101</v>
      </c>
      <c r="E582" s="394">
        <v>14</v>
      </c>
      <c r="G582" s="396">
        <f t="shared" si="107"/>
        <v>0</v>
      </c>
      <c r="H582" s="431"/>
      <c r="O582" s="399"/>
      <c r="P582" s="399"/>
      <c r="Q582" s="399"/>
    </row>
    <row r="583" spans="1:18" ht="24" customHeight="1">
      <c r="B583" s="442" t="s">
        <v>2278</v>
      </c>
      <c r="C583" s="442" t="s">
        <v>2755</v>
      </c>
      <c r="D583" s="393" t="s">
        <v>101</v>
      </c>
      <c r="E583" s="394">
        <v>15</v>
      </c>
      <c r="G583" s="396">
        <f t="shared" si="107"/>
        <v>0</v>
      </c>
      <c r="H583" s="431"/>
      <c r="O583" s="399"/>
      <c r="P583" s="399"/>
      <c r="Q583" s="399"/>
    </row>
    <row r="584" spans="1:18" ht="24" customHeight="1">
      <c r="A584" s="422"/>
      <c r="B584" s="442" t="s">
        <v>2278</v>
      </c>
      <c r="C584" s="442" t="s">
        <v>2756</v>
      </c>
      <c r="D584" s="393" t="s">
        <v>101</v>
      </c>
      <c r="E584" s="394">
        <v>28</v>
      </c>
      <c r="G584" s="396">
        <f t="shared" si="107"/>
        <v>0</v>
      </c>
      <c r="H584" s="431"/>
      <c r="O584" s="399"/>
      <c r="P584" s="399"/>
      <c r="Q584" s="399"/>
    </row>
    <row r="585" spans="1:18" ht="24" customHeight="1">
      <c r="B585" s="442"/>
      <c r="C585" s="442"/>
      <c r="D585" s="393"/>
      <c r="E585" s="394"/>
      <c r="G585" s="396"/>
      <c r="H585" s="431"/>
      <c r="O585" s="399"/>
      <c r="P585" s="399"/>
      <c r="Q585" s="399"/>
    </row>
    <row r="586" spans="1:18" ht="24" customHeight="1">
      <c r="B586" s="442" t="s">
        <v>2757</v>
      </c>
      <c r="C586" s="442" t="s">
        <v>2758</v>
      </c>
      <c r="D586" s="393" t="s">
        <v>1571</v>
      </c>
      <c r="E586" s="394">
        <v>5</v>
      </c>
      <c r="G586" s="396">
        <f t="shared" ref="G586:G600" si="108">E586*F586</f>
        <v>0</v>
      </c>
      <c r="H586" s="444"/>
      <c r="O586" s="399"/>
      <c r="P586" s="399"/>
      <c r="Q586" s="399"/>
    </row>
    <row r="587" spans="1:18" ht="24" customHeight="1">
      <c r="B587" s="442" t="s">
        <v>2707</v>
      </c>
      <c r="C587" s="442" t="s">
        <v>2759</v>
      </c>
      <c r="D587" s="393" t="s">
        <v>1571</v>
      </c>
      <c r="E587" s="394">
        <v>2</v>
      </c>
      <c r="G587" s="396">
        <f t="shared" si="108"/>
        <v>0</v>
      </c>
      <c r="H587" s="431"/>
      <c r="O587" s="399"/>
      <c r="P587" s="399"/>
      <c r="Q587" s="399"/>
    </row>
    <row r="588" spans="1:18" ht="24" customHeight="1">
      <c r="B588" s="442" t="s">
        <v>2760</v>
      </c>
      <c r="C588" s="442" t="s">
        <v>2761</v>
      </c>
      <c r="D588" s="393" t="s">
        <v>1571</v>
      </c>
      <c r="E588" s="394">
        <v>1</v>
      </c>
      <c r="G588" s="396">
        <f t="shared" si="108"/>
        <v>0</v>
      </c>
      <c r="H588" s="444"/>
      <c r="O588" s="399"/>
      <c r="P588" s="399"/>
      <c r="Q588" s="399"/>
    </row>
    <row r="589" spans="1:18" ht="24" customHeight="1">
      <c r="B589" s="442" t="s">
        <v>2760</v>
      </c>
      <c r="C589" s="442" t="s">
        <v>2242</v>
      </c>
      <c r="D589" s="393" t="s">
        <v>1571</v>
      </c>
      <c r="E589" s="394">
        <v>4</v>
      </c>
      <c r="G589" s="396">
        <f t="shared" si="108"/>
        <v>0</v>
      </c>
      <c r="H589" s="444"/>
      <c r="O589" s="399"/>
      <c r="P589" s="399"/>
      <c r="Q589" s="399"/>
    </row>
    <row r="590" spans="1:18" ht="24" customHeight="1">
      <c r="B590" s="442" t="s">
        <v>2760</v>
      </c>
      <c r="C590" s="442" t="s">
        <v>2303</v>
      </c>
      <c r="D590" s="393" t="s">
        <v>1571</v>
      </c>
      <c r="E590" s="394">
        <v>1</v>
      </c>
      <c r="G590" s="396">
        <f t="shared" si="108"/>
        <v>0</v>
      </c>
      <c r="H590" s="444"/>
      <c r="O590" s="399"/>
      <c r="P590" s="399"/>
      <c r="Q590" s="399"/>
    </row>
    <row r="591" spans="1:18" ht="24" customHeight="1">
      <c r="B591" s="442" t="s">
        <v>2762</v>
      </c>
      <c r="C591" s="442" t="s">
        <v>2763</v>
      </c>
      <c r="D591" s="393" t="s">
        <v>1571</v>
      </c>
      <c r="E591" s="394">
        <v>1</v>
      </c>
      <c r="G591" s="396">
        <f t="shared" si="108"/>
        <v>0</v>
      </c>
      <c r="H591" s="444"/>
      <c r="O591" s="399"/>
      <c r="P591" s="399"/>
      <c r="Q591" s="399"/>
    </row>
    <row r="592" spans="1:18" ht="24" customHeight="1">
      <c r="B592" s="442" t="s">
        <v>2764</v>
      </c>
      <c r="C592" s="442" t="s">
        <v>2765</v>
      </c>
      <c r="D592" s="393" t="s">
        <v>1571</v>
      </c>
      <c r="E592" s="394">
        <v>6</v>
      </c>
      <c r="G592" s="396">
        <f t="shared" si="108"/>
        <v>0</v>
      </c>
      <c r="H592" s="431"/>
      <c r="O592" s="399"/>
      <c r="P592" s="399"/>
      <c r="Q592" s="399"/>
    </row>
    <row r="593" spans="2:18" ht="24" customHeight="1">
      <c r="B593" s="442" t="s">
        <v>2299</v>
      </c>
      <c r="C593" s="442" t="s">
        <v>2766</v>
      </c>
      <c r="D593" s="393" t="s">
        <v>1571</v>
      </c>
      <c r="E593" s="394">
        <v>1</v>
      </c>
      <c r="G593" s="396">
        <f t="shared" si="108"/>
        <v>0</v>
      </c>
      <c r="H593" s="431"/>
      <c r="O593" s="399"/>
      <c r="P593" s="399"/>
      <c r="Q593" s="399"/>
    </row>
    <row r="594" spans="2:18" ht="24" customHeight="1">
      <c r="B594" s="442" t="s">
        <v>2764</v>
      </c>
      <c r="C594" s="442" t="s">
        <v>2300</v>
      </c>
      <c r="D594" s="393" t="s">
        <v>1571</v>
      </c>
      <c r="E594" s="394">
        <v>1</v>
      </c>
      <c r="G594" s="396">
        <f t="shared" si="108"/>
        <v>0</v>
      </c>
      <c r="H594" s="431"/>
      <c r="O594" s="399"/>
      <c r="P594" s="399"/>
      <c r="Q594" s="399"/>
    </row>
    <row r="595" spans="2:18" ht="24" customHeight="1">
      <c r="B595" s="442" t="s">
        <v>2767</v>
      </c>
      <c r="C595" s="442" t="s">
        <v>2242</v>
      </c>
      <c r="D595" s="393" t="s">
        <v>1571</v>
      </c>
      <c r="E595" s="394">
        <v>2</v>
      </c>
      <c r="G595" s="396">
        <f t="shared" si="108"/>
        <v>0</v>
      </c>
      <c r="H595" s="444"/>
      <c r="O595" s="399"/>
      <c r="P595" s="399"/>
      <c r="Q595" s="399"/>
    </row>
    <row r="596" spans="2:18" ht="24" customHeight="1">
      <c r="B596" s="442" t="s">
        <v>2768</v>
      </c>
      <c r="C596" s="442" t="s">
        <v>2242</v>
      </c>
      <c r="D596" s="393" t="s">
        <v>1571</v>
      </c>
      <c r="E596" s="394">
        <v>4</v>
      </c>
      <c r="G596" s="396">
        <f t="shared" si="108"/>
        <v>0</v>
      </c>
      <c r="H596" s="444"/>
      <c r="O596" s="399"/>
      <c r="P596" s="399"/>
      <c r="Q596" s="399"/>
    </row>
    <row r="597" spans="2:18" ht="24" customHeight="1">
      <c r="B597" s="442"/>
      <c r="C597" s="442"/>
      <c r="D597" s="393"/>
      <c r="E597" s="394"/>
      <c r="G597" s="396"/>
      <c r="H597" s="431"/>
      <c r="O597" s="399"/>
      <c r="P597" s="399"/>
      <c r="Q597" s="399"/>
    </row>
    <row r="598" spans="2:18" ht="24" customHeight="1">
      <c r="B598" s="442" t="s">
        <v>2769</v>
      </c>
      <c r="C598" s="442" t="s">
        <v>2770</v>
      </c>
      <c r="D598" s="393" t="s">
        <v>1288</v>
      </c>
      <c r="E598" s="394">
        <v>6</v>
      </c>
      <c r="G598" s="396">
        <f t="shared" si="108"/>
        <v>0</v>
      </c>
      <c r="H598" s="431"/>
      <c r="O598" s="399"/>
      <c r="P598" s="399"/>
      <c r="Q598" s="399"/>
    </row>
    <row r="599" spans="2:18" ht="24" customHeight="1">
      <c r="B599" s="442" t="s">
        <v>2769</v>
      </c>
      <c r="C599" s="442" t="s">
        <v>2771</v>
      </c>
      <c r="D599" s="393" t="s">
        <v>1288</v>
      </c>
      <c r="E599" s="394">
        <v>1</v>
      </c>
      <c r="G599" s="396">
        <f t="shared" si="108"/>
        <v>0</v>
      </c>
      <c r="H599" s="431"/>
      <c r="O599" s="399"/>
      <c r="P599" s="399"/>
      <c r="Q599" s="399"/>
    </row>
    <row r="600" spans="2:18" ht="24" customHeight="1">
      <c r="B600" s="442" t="s">
        <v>2769</v>
      </c>
      <c r="C600" s="442" t="s">
        <v>2772</v>
      </c>
      <c r="D600" s="393" t="s">
        <v>1288</v>
      </c>
      <c r="E600" s="394">
        <v>3</v>
      </c>
      <c r="G600" s="396">
        <f t="shared" si="108"/>
        <v>0</v>
      </c>
      <c r="H600" s="431"/>
      <c r="O600" s="399"/>
      <c r="P600" s="399"/>
      <c r="Q600" s="399"/>
    </row>
    <row r="601" spans="2:18" ht="24" customHeight="1">
      <c r="B601" s="442"/>
      <c r="C601" s="442"/>
      <c r="D601" s="393"/>
      <c r="E601" s="394"/>
      <c r="G601" s="396"/>
      <c r="H601" s="431"/>
      <c r="O601" s="399"/>
      <c r="P601" s="399"/>
      <c r="Q601" s="399"/>
    </row>
    <row r="602" spans="2:18" ht="24" customHeight="1">
      <c r="B602" s="442"/>
      <c r="C602" s="442"/>
      <c r="D602" s="393"/>
      <c r="E602" s="394"/>
      <c r="G602" s="396"/>
      <c r="H602" s="431"/>
      <c r="O602" s="399"/>
      <c r="P602" s="399"/>
      <c r="Q602" s="399"/>
      <c r="R602" s="417"/>
    </row>
    <row r="603" spans="2:18" ht="24" customHeight="1">
      <c r="B603" s="442" t="s">
        <v>2773</v>
      </c>
      <c r="C603" s="442"/>
      <c r="D603" s="393"/>
      <c r="E603" s="394"/>
      <c r="G603" s="396"/>
      <c r="H603" s="431"/>
      <c r="O603" s="399"/>
      <c r="P603" s="399"/>
      <c r="Q603" s="399"/>
    </row>
    <row r="604" spans="2:18" ht="24" customHeight="1">
      <c r="B604" s="442" t="s">
        <v>2774</v>
      </c>
      <c r="C604" s="442" t="s">
        <v>2775</v>
      </c>
      <c r="D604" s="393" t="s">
        <v>101</v>
      </c>
      <c r="E604" s="394">
        <v>37</v>
      </c>
      <c r="G604" s="396">
        <f>E604*F604</f>
        <v>0</v>
      </c>
      <c r="H604" s="431"/>
      <c r="O604" s="399"/>
      <c r="P604" s="399"/>
      <c r="Q604" s="399"/>
    </row>
    <row r="605" spans="2:18" ht="24" customHeight="1">
      <c r="B605" s="442" t="s">
        <v>2774</v>
      </c>
      <c r="C605" s="442" t="s">
        <v>2776</v>
      </c>
      <c r="D605" s="393" t="s">
        <v>101</v>
      </c>
      <c r="E605" s="394">
        <v>5</v>
      </c>
      <c r="G605" s="396">
        <f>E605*F605</f>
        <v>0</v>
      </c>
      <c r="H605" s="431"/>
      <c r="O605" s="399"/>
      <c r="P605" s="399"/>
      <c r="Q605" s="399"/>
    </row>
    <row r="606" spans="2:18" ht="24" customHeight="1">
      <c r="B606" s="442" t="s">
        <v>2774</v>
      </c>
      <c r="C606" s="442" t="s">
        <v>2777</v>
      </c>
      <c r="D606" s="393" t="s">
        <v>101</v>
      </c>
      <c r="E606" s="394">
        <v>44</v>
      </c>
      <c r="G606" s="396">
        <f>E606*F606</f>
        <v>0</v>
      </c>
      <c r="H606" s="431"/>
      <c r="O606" s="399"/>
      <c r="P606" s="399"/>
      <c r="Q606" s="399"/>
    </row>
    <row r="607" spans="2:18" ht="24" customHeight="1">
      <c r="B607" s="442" t="s">
        <v>2774</v>
      </c>
      <c r="C607" s="442" t="s">
        <v>2778</v>
      </c>
      <c r="D607" s="393" t="s">
        <v>101</v>
      </c>
      <c r="E607" s="394">
        <v>84</v>
      </c>
      <c r="G607" s="396">
        <f>E607*F607</f>
        <v>0</v>
      </c>
      <c r="H607" s="431"/>
      <c r="O607" s="399"/>
      <c r="P607" s="399"/>
      <c r="Q607" s="399"/>
    </row>
    <row r="608" spans="2:18" ht="24" customHeight="1">
      <c r="B608" s="442" t="s">
        <v>2774</v>
      </c>
      <c r="C608" s="442" t="s">
        <v>2779</v>
      </c>
      <c r="D608" s="393" t="s">
        <v>101</v>
      </c>
      <c r="E608" s="394">
        <v>12</v>
      </c>
      <c r="G608" s="396">
        <f>E608*F608</f>
        <v>0</v>
      </c>
      <c r="H608" s="431"/>
      <c r="O608" s="399"/>
      <c r="P608" s="399"/>
      <c r="Q608" s="399"/>
    </row>
    <row r="609" spans="1:17" ht="24" customHeight="1">
      <c r="B609" s="442"/>
      <c r="C609" s="442"/>
      <c r="D609" s="393"/>
      <c r="E609" s="394"/>
      <c r="G609" s="396"/>
      <c r="H609" s="431"/>
      <c r="O609" s="399"/>
      <c r="P609" s="399"/>
      <c r="Q609" s="399"/>
    </row>
    <row r="610" spans="1:17" ht="24" customHeight="1">
      <c r="B610" s="442" t="s">
        <v>2198</v>
      </c>
      <c r="C610" s="442" t="s">
        <v>2780</v>
      </c>
      <c r="D610" s="393" t="s">
        <v>1571</v>
      </c>
      <c r="E610" s="394">
        <v>3</v>
      </c>
      <c r="G610" s="396">
        <f t="shared" ref="G610:G616" si="109">E610*F610</f>
        <v>0</v>
      </c>
      <c r="H610" s="431"/>
      <c r="O610" s="399"/>
      <c r="P610" s="399"/>
      <c r="Q610" s="399"/>
    </row>
    <row r="611" spans="1:17" ht="24" customHeight="1">
      <c r="A611" s="422"/>
      <c r="B611" s="442" t="s">
        <v>2781</v>
      </c>
      <c r="C611" s="442" t="s">
        <v>2782</v>
      </c>
      <c r="D611" s="393" t="s">
        <v>1571</v>
      </c>
      <c r="E611" s="394">
        <v>4</v>
      </c>
      <c r="G611" s="396">
        <f t="shared" si="109"/>
        <v>0</v>
      </c>
      <c r="H611" s="431"/>
      <c r="O611" s="399"/>
      <c r="P611" s="399"/>
      <c r="Q611" s="399"/>
    </row>
    <row r="612" spans="1:17" ht="24" customHeight="1">
      <c r="B612" s="442" t="s">
        <v>2783</v>
      </c>
      <c r="C612" s="442" t="s">
        <v>2708</v>
      </c>
      <c r="D612" s="393" t="s">
        <v>1571</v>
      </c>
      <c r="E612" s="394">
        <v>21</v>
      </c>
      <c r="G612" s="396">
        <f t="shared" si="109"/>
        <v>0</v>
      </c>
      <c r="H612" s="431"/>
      <c r="O612" s="399"/>
      <c r="P612" s="399"/>
      <c r="Q612" s="399"/>
    </row>
    <row r="613" spans="1:17" ht="24" customHeight="1">
      <c r="B613" s="442" t="s">
        <v>2783</v>
      </c>
      <c r="C613" s="442" t="s">
        <v>2709</v>
      </c>
      <c r="D613" s="393" t="s">
        <v>1571</v>
      </c>
      <c r="E613" s="394">
        <v>1</v>
      </c>
      <c r="G613" s="396">
        <f t="shared" si="109"/>
        <v>0</v>
      </c>
      <c r="H613" s="431"/>
      <c r="O613" s="399"/>
      <c r="P613" s="399"/>
      <c r="Q613" s="399"/>
    </row>
    <row r="614" spans="1:17" ht="24" customHeight="1">
      <c r="B614" s="442" t="s">
        <v>2784</v>
      </c>
      <c r="C614" s="442" t="s">
        <v>2213</v>
      </c>
      <c r="D614" s="393" t="s">
        <v>1571</v>
      </c>
      <c r="E614" s="394">
        <v>1</v>
      </c>
      <c r="G614" s="396">
        <f t="shared" si="109"/>
        <v>0</v>
      </c>
      <c r="H614" s="431"/>
      <c r="O614" s="399"/>
      <c r="P614" s="399"/>
      <c r="Q614" s="399"/>
    </row>
    <row r="615" spans="1:17" ht="24" customHeight="1">
      <c r="B615" s="442" t="s">
        <v>2223</v>
      </c>
      <c r="C615" s="442" t="s">
        <v>2222</v>
      </c>
      <c r="D615" s="393" t="s">
        <v>1288</v>
      </c>
      <c r="E615" s="394">
        <v>4</v>
      </c>
      <c r="G615" s="396">
        <f t="shared" si="109"/>
        <v>0</v>
      </c>
      <c r="H615" s="431"/>
      <c r="O615" s="399"/>
      <c r="P615" s="399"/>
      <c r="Q615" s="399"/>
    </row>
    <row r="616" spans="1:17" ht="24" customHeight="1">
      <c r="B616" s="442" t="s">
        <v>2785</v>
      </c>
      <c r="C616" s="442" t="s">
        <v>2786</v>
      </c>
      <c r="D616" s="393" t="s">
        <v>1288</v>
      </c>
      <c r="E616" s="394">
        <v>1</v>
      </c>
      <c r="G616" s="396">
        <f t="shared" si="109"/>
        <v>0</v>
      </c>
      <c r="H616" s="431"/>
      <c r="O616" s="399"/>
      <c r="P616" s="399"/>
      <c r="Q616" s="399"/>
    </row>
    <row r="617" spans="1:17" ht="24" customHeight="1">
      <c r="B617" s="442"/>
      <c r="C617" s="442"/>
      <c r="D617" s="393"/>
      <c r="E617" s="394"/>
      <c r="F617" s="443"/>
      <c r="G617" s="443"/>
      <c r="H617" s="443"/>
      <c r="O617" s="399"/>
      <c r="P617" s="399"/>
      <c r="Q617" s="399"/>
    </row>
    <row r="618" spans="1:17" ht="24" customHeight="1">
      <c r="B618" s="442" t="s">
        <v>1941</v>
      </c>
      <c r="C618" s="442" t="s">
        <v>2787</v>
      </c>
      <c r="D618" s="393" t="s">
        <v>2788</v>
      </c>
      <c r="E618" s="394">
        <v>1</v>
      </c>
      <c r="G618" s="396">
        <f>SUM(F618)</f>
        <v>0</v>
      </c>
      <c r="H618" s="432"/>
      <c r="O618" s="399"/>
      <c r="P618" s="399"/>
      <c r="Q618" s="399"/>
    </row>
    <row r="619" spans="1:17" ht="24" customHeight="1">
      <c r="B619" s="442" t="s">
        <v>2789</v>
      </c>
      <c r="C619" s="442" t="s">
        <v>2790</v>
      </c>
      <c r="D619" s="393" t="s">
        <v>43</v>
      </c>
      <c r="E619" s="394">
        <v>1</v>
      </c>
      <c r="F619" s="443"/>
      <c r="G619" s="396">
        <f t="shared" ref="G619:G622" si="110">SUM(F619)</f>
        <v>0</v>
      </c>
      <c r="H619" s="432"/>
      <c r="O619" s="399"/>
      <c r="P619" s="399"/>
      <c r="Q619" s="399"/>
    </row>
    <row r="620" spans="1:17" ht="24" customHeight="1">
      <c r="B620" s="442" t="s">
        <v>2791</v>
      </c>
      <c r="C620" s="442"/>
      <c r="D620" s="393" t="s">
        <v>43</v>
      </c>
      <c r="E620" s="394">
        <v>1</v>
      </c>
      <c r="F620" s="443"/>
      <c r="G620" s="396">
        <f t="shared" si="110"/>
        <v>0</v>
      </c>
      <c r="H620" s="432"/>
      <c r="O620" s="399"/>
      <c r="P620" s="399"/>
      <c r="Q620" s="399"/>
    </row>
    <row r="621" spans="1:17" ht="24" customHeight="1">
      <c r="B621" s="442" t="s">
        <v>2792</v>
      </c>
      <c r="C621" s="442"/>
      <c r="D621" s="393" t="s">
        <v>43</v>
      </c>
      <c r="E621" s="394">
        <v>1</v>
      </c>
      <c r="F621" s="443"/>
      <c r="G621" s="396">
        <f t="shared" si="110"/>
        <v>0</v>
      </c>
      <c r="H621" s="432"/>
      <c r="O621" s="399"/>
      <c r="P621" s="399"/>
      <c r="Q621" s="399"/>
    </row>
    <row r="622" spans="1:17" ht="24" customHeight="1">
      <c r="B622" s="442" t="s">
        <v>2230</v>
      </c>
      <c r="C622" s="442"/>
      <c r="D622" s="393" t="s">
        <v>43</v>
      </c>
      <c r="E622" s="394">
        <v>1</v>
      </c>
      <c r="F622" s="443"/>
      <c r="G622" s="396">
        <f t="shared" si="110"/>
        <v>0</v>
      </c>
      <c r="H622" s="432"/>
      <c r="O622" s="399"/>
      <c r="P622" s="399"/>
      <c r="Q622" s="399"/>
    </row>
    <row r="623" spans="1:17" ht="24" customHeight="1">
      <c r="B623" s="442"/>
      <c r="C623" s="443"/>
      <c r="D623" s="393"/>
      <c r="E623" s="394"/>
      <c r="F623" s="443"/>
      <c r="G623" s="396"/>
      <c r="H623" s="432"/>
      <c r="O623" s="399"/>
      <c r="P623" s="399"/>
      <c r="Q623" s="399"/>
    </row>
    <row r="624" spans="1:17" ht="24" customHeight="1">
      <c r="B624" s="442" t="s">
        <v>2231</v>
      </c>
      <c r="D624" s="393" t="s">
        <v>43</v>
      </c>
      <c r="E624" s="394">
        <v>1</v>
      </c>
      <c r="G624" s="396">
        <f>SUM($G$483:$G$484,G488:G489,$G$527:$G$528,G532:G533,$G$554:$G$556,$G$563:$G$564,$G$574:$G$584)*3%</f>
        <v>0</v>
      </c>
      <c r="H624" s="432"/>
      <c r="O624" s="399"/>
      <c r="P624" s="399"/>
      <c r="Q624" s="399"/>
    </row>
    <row r="625" spans="1:18" ht="24" customHeight="1">
      <c r="B625" s="442" t="s">
        <v>2232</v>
      </c>
      <c r="D625" s="393" t="s">
        <v>43</v>
      </c>
      <c r="E625" s="394">
        <v>1</v>
      </c>
      <c r="G625" s="396">
        <f>SUM($G$481:$G$489,$G$492,$G$525:$G$533,$G$549:$G$556,$G$559:$G$564,$G$574:$G$584,$G$604:$G$608,$G$567:$G$571)*2%</f>
        <v>0</v>
      </c>
      <c r="H625" s="432"/>
      <c r="O625" s="399"/>
      <c r="P625" s="399"/>
      <c r="Q625" s="399"/>
    </row>
    <row r="626" spans="1:18" ht="24" customHeight="1">
      <c r="B626" s="391" t="s">
        <v>2159</v>
      </c>
      <c r="C626" s="410"/>
      <c r="D626" s="411"/>
      <c r="E626" s="394"/>
      <c r="F626" s="413"/>
      <c r="G626" s="396">
        <f>SUM(G478:G625)</f>
        <v>0</v>
      </c>
      <c r="H626" s="424"/>
      <c r="I626" s="425"/>
      <c r="J626" s="426"/>
      <c r="K626" s="426"/>
      <c r="L626" s="426"/>
      <c r="M626" s="427"/>
      <c r="O626" s="399"/>
      <c r="P626" s="399"/>
      <c r="Q626" s="399"/>
    </row>
    <row r="627" spans="1:18" ht="24" customHeight="1">
      <c r="D627" s="393"/>
      <c r="E627" s="394"/>
      <c r="G627" s="396"/>
      <c r="H627" s="397"/>
      <c r="O627" s="399"/>
      <c r="P627" s="399"/>
      <c r="Q627" s="399"/>
      <c r="R627" s="417"/>
    </row>
    <row r="628" spans="1:18" ht="24" customHeight="1">
      <c r="A628" s="422" t="s">
        <v>2793</v>
      </c>
      <c r="B628" s="391" t="s">
        <v>2481</v>
      </c>
      <c r="D628" s="393"/>
      <c r="E628" s="394"/>
      <c r="G628" s="396"/>
      <c r="H628" s="397"/>
      <c r="O628" s="399"/>
      <c r="P628" s="399"/>
      <c r="Q628" s="399"/>
    </row>
    <row r="629" spans="1:18" ht="24" customHeight="1">
      <c r="D629" s="393"/>
      <c r="E629" s="394"/>
      <c r="G629" s="396"/>
      <c r="H629" s="397"/>
      <c r="O629" s="399"/>
      <c r="P629" s="399"/>
      <c r="Q629" s="399"/>
    </row>
    <row r="630" spans="1:18" ht="24" customHeight="1">
      <c r="B630" s="391" t="s">
        <v>2794</v>
      </c>
      <c r="C630" s="392" t="s">
        <v>2795</v>
      </c>
      <c r="D630" s="393" t="s">
        <v>2796</v>
      </c>
      <c r="E630" s="394">
        <v>11</v>
      </c>
      <c r="F630" s="394"/>
      <c r="G630" s="396">
        <f t="shared" ref="G630:G631" si="111">E630*F630</f>
        <v>0</v>
      </c>
      <c r="H630" s="397"/>
      <c r="O630" s="399"/>
      <c r="P630" s="399"/>
      <c r="Q630" s="399"/>
    </row>
    <row r="631" spans="1:18" ht="24" customHeight="1">
      <c r="B631" s="391" t="s">
        <v>2794</v>
      </c>
      <c r="C631" s="392" t="s">
        <v>2797</v>
      </c>
      <c r="D631" s="393" t="s">
        <v>2796</v>
      </c>
      <c r="E631" s="394">
        <v>42</v>
      </c>
      <c r="F631" s="394"/>
      <c r="G631" s="396">
        <f t="shared" si="111"/>
        <v>0</v>
      </c>
      <c r="H631" s="397"/>
      <c r="O631" s="399"/>
      <c r="P631" s="399"/>
      <c r="Q631" s="399"/>
    </row>
    <row r="632" spans="1:18" ht="24" customHeight="1">
      <c r="B632" s="391" t="s">
        <v>2794</v>
      </c>
      <c r="C632" s="392" t="s">
        <v>2798</v>
      </c>
      <c r="D632" s="393" t="s">
        <v>2796</v>
      </c>
      <c r="E632" s="394">
        <v>601</v>
      </c>
      <c r="G632" s="396">
        <f t="shared" ref="G632:G633" si="112">E632*F632</f>
        <v>0</v>
      </c>
      <c r="H632" s="397"/>
      <c r="O632" s="399"/>
      <c r="P632" s="399"/>
      <c r="Q632" s="399"/>
    </row>
    <row r="633" spans="1:18" ht="24" customHeight="1">
      <c r="B633" s="391" t="s">
        <v>2794</v>
      </c>
      <c r="C633" s="392" t="s">
        <v>2799</v>
      </c>
      <c r="D633" s="393" t="s">
        <v>2796</v>
      </c>
      <c r="E633" s="394">
        <v>220</v>
      </c>
      <c r="G633" s="396">
        <f t="shared" si="112"/>
        <v>0</v>
      </c>
      <c r="H633" s="397"/>
      <c r="O633" s="399"/>
      <c r="P633" s="399"/>
      <c r="Q633" s="399"/>
    </row>
    <row r="634" spans="1:18" ht="24" customHeight="1">
      <c r="B634" s="391" t="s">
        <v>2794</v>
      </c>
      <c r="C634" s="392" t="s">
        <v>2800</v>
      </c>
      <c r="D634" s="393" t="s">
        <v>2796</v>
      </c>
      <c r="E634" s="394">
        <v>3</v>
      </c>
      <c r="G634" s="396">
        <f t="shared" ref="G634" si="113">E634*F634</f>
        <v>0</v>
      </c>
      <c r="H634" s="397"/>
      <c r="O634" s="399"/>
      <c r="P634" s="399"/>
      <c r="Q634" s="399"/>
    </row>
    <row r="635" spans="1:18" ht="24" customHeight="1">
      <c r="D635" s="393"/>
      <c r="E635" s="394"/>
      <c r="G635" s="396"/>
      <c r="H635" s="397"/>
      <c r="O635" s="399"/>
      <c r="P635" s="399"/>
      <c r="Q635" s="399"/>
    </row>
    <row r="636" spans="1:18" ht="24" customHeight="1">
      <c r="B636" s="391" t="s">
        <v>2801</v>
      </c>
      <c r="C636" s="392" t="s">
        <v>2802</v>
      </c>
      <c r="D636" s="393" t="s">
        <v>101</v>
      </c>
      <c r="E636" s="394">
        <v>53</v>
      </c>
      <c r="G636" s="396">
        <f>E636*F636</f>
        <v>0</v>
      </c>
      <c r="H636" s="397"/>
      <c r="O636" s="399"/>
      <c r="P636" s="399"/>
      <c r="Q636" s="399"/>
    </row>
    <row r="637" spans="1:18" ht="24" customHeight="1">
      <c r="B637" s="391" t="s">
        <v>2801</v>
      </c>
      <c r="C637" s="392" t="s">
        <v>2803</v>
      </c>
      <c r="D637" s="393" t="s">
        <v>101</v>
      </c>
      <c r="E637" s="394">
        <v>214</v>
      </c>
      <c r="G637" s="396">
        <f>E637*F637</f>
        <v>0</v>
      </c>
      <c r="H637" s="397"/>
      <c r="O637" s="399"/>
      <c r="P637" s="399"/>
      <c r="Q637" s="399"/>
    </row>
    <row r="638" spans="1:18" ht="24" customHeight="1">
      <c r="B638" s="391" t="s">
        <v>2801</v>
      </c>
      <c r="C638" s="392" t="s">
        <v>2804</v>
      </c>
      <c r="D638" s="393" t="s">
        <v>101</v>
      </c>
      <c r="E638" s="394">
        <v>371</v>
      </c>
      <c r="G638" s="396">
        <f>E638*F638</f>
        <v>0</v>
      </c>
      <c r="H638" s="397"/>
      <c r="O638" s="399"/>
      <c r="P638" s="399"/>
      <c r="Q638" s="399"/>
    </row>
    <row r="639" spans="1:18" ht="24" customHeight="1">
      <c r="B639" s="391" t="s">
        <v>2801</v>
      </c>
      <c r="C639" s="392" t="s">
        <v>2805</v>
      </c>
      <c r="D639" s="393" t="s">
        <v>101</v>
      </c>
      <c r="E639" s="394">
        <v>58</v>
      </c>
      <c r="G639" s="396">
        <f>E639*F639</f>
        <v>0</v>
      </c>
      <c r="H639" s="397"/>
      <c r="O639" s="399"/>
      <c r="P639" s="399"/>
      <c r="Q639" s="399"/>
    </row>
    <row r="640" spans="1:18" ht="24" customHeight="1">
      <c r="B640" s="391" t="s">
        <v>2801</v>
      </c>
      <c r="C640" s="392" t="s">
        <v>2800</v>
      </c>
      <c r="D640" s="393" t="s">
        <v>2796</v>
      </c>
      <c r="E640" s="394">
        <v>2</v>
      </c>
      <c r="G640" s="396">
        <f>E640*F640</f>
        <v>0</v>
      </c>
      <c r="H640" s="397"/>
      <c r="O640" s="399"/>
      <c r="P640" s="399"/>
      <c r="Q640" s="399"/>
    </row>
    <row r="641" spans="1:18" ht="24" customHeight="1">
      <c r="D641" s="393"/>
      <c r="E641" s="394"/>
      <c r="G641" s="396"/>
      <c r="H641" s="397"/>
      <c r="O641" s="399"/>
      <c r="P641" s="399"/>
      <c r="Q641" s="399"/>
    </row>
    <row r="642" spans="1:18" ht="24" customHeight="1">
      <c r="B642" s="391" t="s">
        <v>2806</v>
      </c>
      <c r="C642" s="392" t="s">
        <v>2807</v>
      </c>
      <c r="D642" s="393" t="s">
        <v>367</v>
      </c>
      <c r="E642" s="394">
        <v>1</v>
      </c>
      <c r="G642" s="396">
        <f t="shared" ref="G642:G665" si="114">E642*F642</f>
        <v>0</v>
      </c>
      <c r="H642" s="444"/>
      <c r="O642" s="399"/>
      <c r="P642" s="399"/>
      <c r="Q642" s="399"/>
    </row>
    <row r="643" spans="1:18" ht="24" customHeight="1">
      <c r="B643" s="391" t="s">
        <v>2808</v>
      </c>
      <c r="C643" s="392" t="s">
        <v>2809</v>
      </c>
      <c r="D643" s="393" t="s">
        <v>2810</v>
      </c>
      <c r="E643" s="394">
        <v>2</v>
      </c>
      <c r="G643" s="396">
        <f t="shared" si="114"/>
        <v>0</v>
      </c>
      <c r="H643" s="444"/>
      <c r="O643" s="399"/>
      <c r="P643" s="399"/>
      <c r="Q643" s="399"/>
    </row>
    <row r="644" spans="1:18" ht="24" customHeight="1">
      <c r="B644" s="391" t="s">
        <v>2808</v>
      </c>
      <c r="C644" s="392" t="s">
        <v>2811</v>
      </c>
      <c r="D644" s="393" t="s">
        <v>2810</v>
      </c>
      <c r="E644" s="394">
        <v>5</v>
      </c>
      <c r="G644" s="396">
        <f t="shared" si="114"/>
        <v>0</v>
      </c>
      <c r="H644" s="444"/>
      <c r="O644" s="399"/>
      <c r="P644" s="399"/>
      <c r="Q644" s="399"/>
    </row>
    <row r="645" spans="1:18" ht="24" customHeight="1">
      <c r="B645" s="391" t="s">
        <v>2808</v>
      </c>
      <c r="C645" s="392" t="s">
        <v>2812</v>
      </c>
      <c r="D645" s="393" t="s">
        <v>2810</v>
      </c>
      <c r="E645" s="394">
        <v>2</v>
      </c>
      <c r="G645" s="396">
        <f t="shared" si="114"/>
        <v>0</v>
      </c>
      <c r="H645" s="444"/>
      <c r="O645" s="399"/>
      <c r="P645" s="399"/>
      <c r="Q645" s="399"/>
    </row>
    <row r="646" spans="1:18" ht="24" customHeight="1">
      <c r="B646" s="391" t="s">
        <v>2808</v>
      </c>
      <c r="C646" s="392" t="s">
        <v>2813</v>
      </c>
      <c r="D646" s="393" t="s">
        <v>2810</v>
      </c>
      <c r="E646" s="394">
        <v>6</v>
      </c>
      <c r="G646" s="396">
        <f t="shared" si="114"/>
        <v>0</v>
      </c>
      <c r="H646" s="444"/>
      <c r="O646" s="399"/>
      <c r="P646" s="399"/>
      <c r="Q646" s="399"/>
    </row>
    <row r="647" spans="1:18" ht="24" customHeight="1">
      <c r="B647" s="391" t="s">
        <v>2808</v>
      </c>
      <c r="C647" s="392" t="s">
        <v>2814</v>
      </c>
      <c r="D647" s="393" t="s">
        <v>2810</v>
      </c>
      <c r="E647" s="394">
        <v>2</v>
      </c>
      <c r="G647" s="396">
        <f t="shared" si="114"/>
        <v>0</v>
      </c>
      <c r="H647" s="444"/>
      <c r="O647" s="399"/>
      <c r="P647" s="399"/>
      <c r="Q647" s="399"/>
    </row>
    <row r="648" spans="1:18" ht="24" customHeight="1">
      <c r="B648" s="391" t="s">
        <v>2808</v>
      </c>
      <c r="C648" s="392" t="s">
        <v>2815</v>
      </c>
      <c r="D648" s="393" t="s">
        <v>2810</v>
      </c>
      <c r="E648" s="394">
        <v>6</v>
      </c>
      <c r="G648" s="396">
        <f t="shared" si="114"/>
        <v>0</v>
      </c>
      <c r="H648" s="444"/>
      <c r="O648" s="399"/>
      <c r="P648" s="399"/>
      <c r="Q648" s="399"/>
    </row>
    <row r="649" spans="1:18" ht="24" customHeight="1">
      <c r="B649" s="391" t="s">
        <v>2808</v>
      </c>
      <c r="C649" s="392" t="s">
        <v>2816</v>
      </c>
      <c r="D649" s="393" t="s">
        <v>2810</v>
      </c>
      <c r="E649" s="394">
        <v>1</v>
      </c>
      <c r="G649" s="396">
        <f t="shared" si="114"/>
        <v>0</v>
      </c>
      <c r="H649" s="444"/>
      <c r="O649" s="399"/>
      <c r="P649" s="399"/>
      <c r="Q649" s="399"/>
    </row>
    <row r="650" spans="1:18" ht="24" customHeight="1">
      <c r="B650" s="391" t="s">
        <v>2808</v>
      </c>
      <c r="C650" s="392" t="s">
        <v>2817</v>
      </c>
      <c r="D650" s="393" t="s">
        <v>2810</v>
      </c>
      <c r="E650" s="394">
        <v>2</v>
      </c>
      <c r="G650" s="396">
        <f t="shared" si="114"/>
        <v>0</v>
      </c>
      <c r="H650" s="444"/>
      <c r="O650" s="399"/>
      <c r="P650" s="399"/>
      <c r="Q650" s="399"/>
    </row>
    <row r="651" spans="1:18" ht="24" customHeight="1">
      <c r="B651" s="391" t="s">
        <v>2808</v>
      </c>
      <c r="C651" s="392" t="s">
        <v>2818</v>
      </c>
      <c r="D651" s="393" t="s">
        <v>2810</v>
      </c>
      <c r="E651" s="394">
        <v>10</v>
      </c>
      <c r="G651" s="396">
        <f t="shared" si="114"/>
        <v>0</v>
      </c>
      <c r="H651" s="444"/>
      <c r="O651" s="399"/>
      <c r="P651" s="399"/>
      <c r="Q651" s="399"/>
    </row>
    <row r="652" spans="1:18" ht="24" customHeight="1">
      <c r="B652" s="391" t="s">
        <v>2808</v>
      </c>
      <c r="C652" s="392" t="s">
        <v>2819</v>
      </c>
      <c r="D652" s="393" t="s">
        <v>2810</v>
      </c>
      <c r="E652" s="394">
        <v>10</v>
      </c>
      <c r="G652" s="396">
        <f t="shared" si="114"/>
        <v>0</v>
      </c>
      <c r="H652" s="444"/>
      <c r="O652" s="399"/>
      <c r="P652" s="399"/>
      <c r="Q652" s="399"/>
      <c r="R652" s="417"/>
    </row>
    <row r="653" spans="1:18" ht="24" customHeight="1">
      <c r="B653" s="391" t="s">
        <v>2808</v>
      </c>
      <c r="C653" s="392" t="s">
        <v>2820</v>
      </c>
      <c r="D653" s="393" t="s">
        <v>2810</v>
      </c>
      <c r="E653" s="394">
        <v>35</v>
      </c>
      <c r="G653" s="396">
        <f t="shared" si="114"/>
        <v>0</v>
      </c>
      <c r="H653" s="444"/>
      <c r="O653" s="399"/>
      <c r="P653" s="399"/>
      <c r="Q653" s="399"/>
    </row>
    <row r="654" spans="1:18" ht="24" customHeight="1">
      <c r="B654" s="391" t="s">
        <v>2808</v>
      </c>
      <c r="C654" s="392" t="s">
        <v>2821</v>
      </c>
      <c r="D654" s="393" t="s">
        <v>2810</v>
      </c>
      <c r="E654" s="394">
        <v>5</v>
      </c>
      <c r="G654" s="396">
        <f t="shared" si="114"/>
        <v>0</v>
      </c>
      <c r="H654" s="444"/>
      <c r="O654" s="399"/>
      <c r="P654" s="399"/>
      <c r="Q654" s="399"/>
    </row>
    <row r="655" spans="1:18" ht="24" customHeight="1">
      <c r="A655" s="422"/>
      <c r="B655" s="391" t="s">
        <v>2808</v>
      </c>
      <c r="C655" s="392" t="s">
        <v>2822</v>
      </c>
      <c r="D655" s="393" t="s">
        <v>2810</v>
      </c>
      <c r="E655" s="394">
        <v>1</v>
      </c>
      <c r="G655" s="396">
        <f t="shared" si="114"/>
        <v>0</v>
      </c>
      <c r="H655" s="444"/>
      <c r="O655" s="399"/>
      <c r="P655" s="399"/>
      <c r="Q655" s="399"/>
    </row>
    <row r="656" spans="1:18" ht="24" customHeight="1">
      <c r="B656" s="391" t="s">
        <v>2808</v>
      </c>
      <c r="C656" s="392" t="s">
        <v>2823</v>
      </c>
      <c r="D656" s="393" t="s">
        <v>2810</v>
      </c>
      <c r="E656" s="394">
        <v>1</v>
      </c>
      <c r="G656" s="396">
        <f t="shared" si="114"/>
        <v>0</v>
      </c>
      <c r="H656" s="444"/>
      <c r="O656" s="399"/>
      <c r="P656" s="399"/>
      <c r="Q656" s="399"/>
    </row>
    <row r="657" spans="2:17" ht="24" customHeight="1">
      <c r="B657" s="391" t="s">
        <v>2808</v>
      </c>
      <c r="C657" s="392" t="s">
        <v>2824</v>
      </c>
      <c r="D657" s="393" t="s">
        <v>2810</v>
      </c>
      <c r="E657" s="394">
        <v>1</v>
      </c>
      <c r="G657" s="396">
        <f t="shared" si="114"/>
        <v>0</v>
      </c>
      <c r="H657" s="444"/>
      <c r="O657" s="399"/>
      <c r="P657" s="399"/>
      <c r="Q657" s="399"/>
    </row>
    <row r="658" spans="2:17" ht="24" customHeight="1">
      <c r="B658" s="391" t="s">
        <v>2808</v>
      </c>
      <c r="C658" s="392" t="s">
        <v>2825</v>
      </c>
      <c r="D658" s="393" t="s">
        <v>2810</v>
      </c>
      <c r="E658" s="394">
        <v>1</v>
      </c>
      <c r="G658" s="396">
        <f t="shared" si="114"/>
        <v>0</v>
      </c>
      <c r="H658" s="444"/>
      <c r="O658" s="399"/>
      <c r="P658" s="399"/>
      <c r="Q658" s="399"/>
    </row>
    <row r="659" spans="2:17" ht="24" customHeight="1">
      <c r="B659" s="391" t="s">
        <v>2826</v>
      </c>
      <c r="C659" s="392" t="s">
        <v>2827</v>
      </c>
      <c r="D659" s="393" t="s">
        <v>2810</v>
      </c>
      <c r="E659" s="394">
        <v>4</v>
      </c>
      <c r="G659" s="396">
        <f t="shared" si="114"/>
        <v>0</v>
      </c>
      <c r="H659" s="444"/>
      <c r="O659" s="399"/>
      <c r="P659" s="399"/>
      <c r="Q659" s="399"/>
    </row>
    <row r="660" spans="2:17" ht="24" customHeight="1">
      <c r="B660" s="391" t="s">
        <v>2826</v>
      </c>
      <c r="C660" s="392" t="s">
        <v>2828</v>
      </c>
      <c r="D660" s="393" t="s">
        <v>2810</v>
      </c>
      <c r="E660" s="394">
        <v>4</v>
      </c>
      <c r="G660" s="396">
        <f t="shared" si="114"/>
        <v>0</v>
      </c>
      <c r="H660" s="444"/>
      <c r="O660" s="399"/>
      <c r="P660" s="399"/>
      <c r="Q660" s="399"/>
    </row>
    <row r="661" spans="2:17" ht="24" customHeight="1">
      <c r="B661" s="391" t="s">
        <v>2826</v>
      </c>
      <c r="C661" s="392" t="s">
        <v>2829</v>
      </c>
      <c r="D661" s="393" t="s">
        <v>2810</v>
      </c>
      <c r="E661" s="394">
        <v>2</v>
      </c>
      <c r="G661" s="396">
        <f t="shared" si="114"/>
        <v>0</v>
      </c>
      <c r="H661" s="444"/>
      <c r="O661" s="399"/>
      <c r="P661" s="399"/>
      <c r="Q661" s="399"/>
    </row>
    <row r="662" spans="2:17" ht="24" customHeight="1">
      <c r="B662" s="391" t="s">
        <v>2826</v>
      </c>
      <c r="C662" s="392" t="s">
        <v>2830</v>
      </c>
      <c r="D662" s="393" t="s">
        <v>2810</v>
      </c>
      <c r="E662" s="394">
        <v>4</v>
      </c>
      <c r="G662" s="396">
        <f t="shared" si="114"/>
        <v>0</v>
      </c>
      <c r="H662" s="444"/>
      <c r="O662" s="399"/>
      <c r="P662" s="399"/>
      <c r="Q662" s="399"/>
    </row>
    <row r="663" spans="2:17" ht="24" customHeight="1">
      <c r="B663" s="391" t="s">
        <v>2826</v>
      </c>
      <c r="C663" s="392" t="s">
        <v>2831</v>
      </c>
      <c r="D663" s="393" t="s">
        <v>2810</v>
      </c>
      <c r="E663" s="394">
        <v>2</v>
      </c>
      <c r="G663" s="396">
        <f t="shared" si="114"/>
        <v>0</v>
      </c>
      <c r="H663" s="444"/>
      <c r="O663" s="399"/>
      <c r="P663" s="399"/>
      <c r="Q663" s="399"/>
    </row>
    <row r="664" spans="2:17" ht="24" customHeight="1">
      <c r="B664" s="391" t="s">
        <v>2832</v>
      </c>
      <c r="D664" s="393" t="s">
        <v>2810</v>
      </c>
      <c r="E664" s="394">
        <v>24</v>
      </c>
      <c r="G664" s="396">
        <f t="shared" si="114"/>
        <v>0</v>
      </c>
      <c r="H664" s="431"/>
      <c r="O664" s="399"/>
      <c r="P664" s="399"/>
      <c r="Q664" s="399"/>
    </row>
    <row r="665" spans="2:17" ht="24" customHeight="1">
      <c r="B665" s="391" t="s">
        <v>2833</v>
      </c>
      <c r="D665" s="393" t="s">
        <v>2810</v>
      </c>
      <c r="E665" s="394">
        <v>10</v>
      </c>
      <c r="G665" s="396">
        <f t="shared" si="114"/>
        <v>0</v>
      </c>
      <c r="H665" s="431"/>
      <c r="O665" s="399"/>
      <c r="P665" s="399"/>
      <c r="Q665" s="399"/>
    </row>
    <row r="666" spans="2:17" ht="24" customHeight="1">
      <c r="D666" s="393"/>
      <c r="E666" s="394"/>
      <c r="G666" s="396"/>
      <c r="H666" s="431"/>
      <c r="O666" s="399"/>
      <c r="P666" s="399"/>
      <c r="Q666" s="399"/>
    </row>
    <row r="667" spans="2:17" ht="24" customHeight="1">
      <c r="B667" s="391" t="s">
        <v>2834</v>
      </c>
      <c r="C667" s="392" t="s">
        <v>2835</v>
      </c>
      <c r="D667" s="393" t="s">
        <v>2810</v>
      </c>
      <c r="E667" s="394">
        <v>4</v>
      </c>
      <c r="G667" s="396">
        <f>E667*F667</f>
        <v>0</v>
      </c>
      <c r="H667" s="431"/>
      <c r="O667" s="399"/>
      <c r="P667" s="399"/>
      <c r="Q667" s="399"/>
    </row>
    <row r="668" spans="2:17" ht="24" customHeight="1">
      <c r="B668" s="391" t="s">
        <v>2834</v>
      </c>
      <c r="C668" s="392" t="s">
        <v>2836</v>
      </c>
      <c r="D668" s="393" t="s">
        <v>2810</v>
      </c>
      <c r="E668" s="394">
        <v>2</v>
      </c>
      <c r="G668" s="396">
        <f t="shared" ref="G668:G677" si="115">E668*F668</f>
        <v>0</v>
      </c>
      <c r="H668" s="431"/>
      <c r="O668" s="399"/>
      <c r="P668" s="399"/>
      <c r="Q668" s="399"/>
    </row>
    <row r="669" spans="2:17" ht="24" customHeight="1">
      <c r="B669" s="391" t="s">
        <v>2834</v>
      </c>
      <c r="C669" s="392" t="s">
        <v>2837</v>
      </c>
      <c r="D669" s="393" t="s">
        <v>2810</v>
      </c>
      <c r="E669" s="394">
        <v>4</v>
      </c>
      <c r="G669" s="396">
        <f t="shared" si="115"/>
        <v>0</v>
      </c>
      <c r="H669" s="431"/>
      <c r="O669" s="399"/>
      <c r="P669" s="399"/>
      <c r="Q669" s="399"/>
    </row>
    <row r="670" spans="2:17" ht="24" customHeight="1">
      <c r="B670" s="391" t="s">
        <v>2834</v>
      </c>
      <c r="C670" s="392" t="s">
        <v>2838</v>
      </c>
      <c r="D670" s="393" t="s">
        <v>2810</v>
      </c>
      <c r="E670" s="394">
        <v>2</v>
      </c>
      <c r="G670" s="396">
        <f t="shared" si="115"/>
        <v>0</v>
      </c>
      <c r="H670" s="431"/>
      <c r="O670" s="399"/>
      <c r="P670" s="399"/>
      <c r="Q670" s="399"/>
    </row>
    <row r="671" spans="2:17" ht="24" customHeight="1">
      <c r="B671" s="391" t="s">
        <v>2839</v>
      </c>
      <c r="C671" s="392" t="s">
        <v>2840</v>
      </c>
      <c r="D671" s="393" t="s">
        <v>2810</v>
      </c>
      <c r="E671" s="394">
        <v>2</v>
      </c>
      <c r="G671" s="396">
        <f t="shared" si="115"/>
        <v>0</v>
      </c>
      <c r="H671" s="431"/>
      <c r="O671" s="399"/>
      <c r="P671" s="399"/>
      <c r="Q671" s="399"/>
    </row>
    <row r="672" spans="2:17" ht="24" customHeight="1">
      <c r="B672" s="391" t="s">
        <v>2839</v>
      </c>
      <c r="C672" s="392" t="s">
        <v>2841</v>
      </c>
      <c r="D672" s="393" t="s">
        <v>2810</v>
      </c>
      <c r="E672" s="394">
        <v>1</v>
      </c>
      <c r="G672" s="396">
        <f t="shared" si="115"/>
        <v>0</v>
      </c>
      <c r="H672" s="431"/>
      <c r="O672" s="399"/>
      <c r="P672" s="399"/>
      <c r="Q672" s="399"/>
    </row>
    <row r="673" spans="1:18" ht="24" customHeight="1">
      <c r="B673" s="391" t="s">
        <v>2839</v>
      </c>
      <c r="C673" s="392" t="s">
        <v>2842</v>
      </c>
      <c r="D673" s="393" t="s">
        <v>2810</v>
      </c>
      <c r="E673" s="394">
        <v>2</v>
      </c>
      <c r="G673" s="396">
        <f t="shared" si="115"/>
        <v>0</v>
      </c>
      <c r="H673" s="431"/>
      <c r="O673" s="399"/>
      <c r="P673" s="399"/>
      <c r="Q673" s="399"/>
    </row>
    <row r="674" spans="1:18" ht="24" customHeight="1">
      <c r="B674" s="391" t="s">
        <v>2839</v>
      </c>
      <c r="C674" s="392" t="s">
        <v>2843</v>
      </c>
      <c r="D674" s="393" t="s">
        <v>2810</v>
      </c>
      <c r="E674" s="394">
        <v>1</v>
      </c>
      <c r="G674" s="396">
        <f t="shared" si="115"/>
        <v>0</v>
      </c>
      <c r="H674" s="431"/>
      <c r="O674" s="399"/>
      <c r="P674" s="399"/>
      <c r="Q674" s="399"/>
    </row>
    <row r="675" spans="1:18" ht="24" customHeight="1">
      <c r="B675" s="391" t="s">
        <v>2844</v>
      </c>
      <c r="C675" s="392" t="s">
        <v>2845</v>
      </c>
      <c r="D675" s="393" t="s">
        <v>2810</v>
      </c>
      <c r="E675" s="394">
        <v>2</v>
      </c>
      <c r="G675" s="396">
        <f t="shared" si="115"/>
        <v>0</v>
      </c>
      <c r="H675" s="431"/>
      <c r="O675" s="399"/>
      <c r="P675" s="399"/>
      <c r="Q675" s="399"/>
    </row>
    <row r="676" spans="1:18" ht="24" customHeight="1">
      <c r="B676" s="391" t="s">
        <v>2844</v>
      </c>
      <c r="C676" s="392" t="s">
        <v>2846</v>
      </c>
      <c r="D676" s="393" t="s">
        <v>2810</v>
      </c>
      <c r="E676" s="394">
        <v>4</v>
      </c>
      <c r="G676" s="396">
        <f t="shared" si="115"/>
        <v>0</v>
      </c>
      <c r="H676" s="431"/>
      <c r="O676" s="399"/>
      <c r="P676" s="399"/>
      <c r="Q676" s="399"/>
    </row>
    <row r="677" spans="1:18" ht="24" customHeight="1">
      <c r="B677" s="391" t="s">
        <v>2844</v>
      </c>
      <c r="C677" s="392" t="s">
        <v>2847</v>
      </c>
      <c r="D677" s="393" t="s">
        <v>2810</v>
      </c>
      <c r="E677" s="394">
        <v>2</v>
      </c>
      <c r="G677" s="396">
        <f t="shared" si="115"/>
        <v>0</v>
      </c>
      <c r="H677" s="431"/>
      <c r="O677" s="399"/>
      <c r="P677" s="399"/>
      <c r="Q677" s="399"/>
      <c r="R677" s="417"/>
    </row>
    <row r="678" spans="1:18" ht="24" customHeight="1">
      <c r="B678" s="391" t="s">
        <v>2848</v>
      </c>
      <c r="C678" s="392" t="s">
        <v>2849</v>
      </c>
      <c r="D678" s="393" t="s">
        <v>2810</v>
      </c>
      <c r="E678" s="394">
        <v>1</v>
      </c>
      <c r="G678" s="396">
        <f t="shared" ref="G678" si="116">E678*F678</f>
        <v>0</v>
      </c>
      <c r="H678" s="431"/>
      <c r="O678" s="399"/>
      <c r="P678" s="399"/>
      <c r="Q678" s="399"/>
    </row>
    <row r="679" spans="1:18" ht="24" customHeight="1">
      <c r="A679" s="422"/>
      <c r="B679" s="391" t="s">
        <v>2850</v>
      </c>
      <c r="C679" s="392" t="s">
        <v>2851</v>
      </c>
      <c r="D679" s="393" t="s">
        <v>2810</v>
      </c>
      <c r="E679" s="394">
        <v>1</v>
      </c>
      <c r="G679" s="396">
        <f t="shared" ref="G679:G683" si="117">E679*F679</f>
        <v>0</v>
      </c>
      <c r="H679" s="431"/>
      <c r="O679" s="399"/>
      <c r="P679" s="399"/>
      <c r="Q679" s="399"/>
    </row>
    <row r="680" spans="1:18" ht="24" customHeight="1">
      <c r="B680" s="391" t="s">
        <v>2850</v>
      </c>
      <c r="C680" s="392" t="s">
        <v>2852</v>
      </c>
      <c r="D680" s="393" t="s">
        <v>2810</v>
      </c>
      <c r="E680" s="394">
        <v>1</v>
      </c>
      <c r="G680" s="396">
        <f t="shared" si="117"/>
        <v>0</v>
      </c>
      <c r="H680" s="431"/>
      <c r="O680" s="399"/>
      <c r="P680" s="399"/>
      <c r="Q680" s="399"/>
    </row>
    <row r="681" spans="1:18" ht="24" customHeight="1">
      <c r="B681" s="391" t="s">
        <v>2844</v>
      </c>
      <c r="C681" s="392" t="s">
        <v>2853</v>
      </c>
      <c r="D681" s="393" t="s">
        <v>2810</v>
      </c>
      <c r="E681" s="394">
        <v>2</v>
      </c>
      <c r="G681" s="396">
        <f t="shared" si="117"/>
        <v>0</v>
      </c>
      <c r="H681" s="431"/>
      <c r="O681" s="399"/>
      <c r="P681" s="399"/>
      <c r="Q681" s="399"/>
    </row>
    <row r="682" spans="1:18" ht="24" customHeight="1">
      <c r="B682" s="391" t="s">
        <v>2844</v>
      </c>
      <c r="C682" s="392" t="s">
        <v>2854</v>
      </c>
      <c r="D682" s="393" t="s">
        <v>2810</v>
      </c>
      <c r="E682" s="394">
        <v>3</v>
      </c>
      <c r="G682" s="396">
        <f t="shared" si="117"/>
        <v>0</v>
      </c>
      <c r="H682" s="431"/>
      <c r="O682" s="399"/>
      <c r="P682" s="399"/>
      <c r="Q682" s="399"/>
    </row>
    <row r="683" spans="1:18" ht="24" customHeight="1">
      <c r="B683" s="391" t="s">
        <v>2844</v>
      </c>
      <c r="C683" s="392" t="s">
        <v>2855</v>
      </c>
      <c r="D683" s="393" t="s">
        <v>2810</v>
      </c>
      <c r="E683" s="394">
        <v>1</v>
      </c>
      <c r="G683" s="396">
        <f t="shared" si="117"/>
        <v>0</v>
      </c>
      <c r="H683" s="431"/>
      <c r="O683" s="399"/>
      <c r="P683" s="399"/>
      <c r="Q683" s="399"/>
    </row>
    <row r="684" spans="1:18" ht="24" customHeight="1">
      <c r="B684" s="391" t="s">
        <v>2848</v>
      </c>
      <c r="C684" s="392" t="s">
        <v>2856</v>
      </c>
      <c r="D684" s="393" t="s">
        <v>2810</v>
      </c>
      <c r="E684" s="394">
        <v>2</v>
      </c>
      <c r="G684" s="396">
        <f t="shared" ref="G684" si="118">E684*F684</f>
        <v>0</v>
      </c>
      <c r="H684" s="431"/>
      <c r="O684" s="399"/>
      <c r="P684" s="399"/>
      <c r="Q684" s="399"/>
    </row>
    <row r="685" spans="1:18" ht="24" customHeight="1">
      <c r="D685" s="393"/>
      <c r="E685" s="394"/>
      <c r="G685" s="396"/>
      <c r="H685" s="431"/>
      <c r="O685" s="399"/>
      <c r="P685" s="399"/>
      <c r="Q685" s="399"/>
    </row>
    <row r="686" spans="1:18" ht="24" customHeight="1">
      <c r="B686" s="391" t="s">
        <v>2857</v>
      </c>
      <c r="D686" s="393" t="s">
        <v>2788</v>
      </c>
      <c r="E686" s="394">
        <v>1</v>
      </c>
      <c r="G686" s="396">
        <f>SUM(F686)</f>
        <v>0</v>
      </c>
      <c r="H686" s="432"/>
      <c r="O686" s="399"/>
      <c r="P686" s="399"/>
      <c r="Q686" s="399"/>
    </row>
    <row r="687" spans="1:18" ht="24" customHeight="1">
      <c r="B687" s="391" t="s">
        <v>2858</v>
      </c>
      <c r="D687" s="393" t="s">
        <v>2788</v>
      </c>
      <c r="E687" s="394">
        <v>1</v>
      </c>
      <c r="G687" s="396">
        <f t="shared" ref="G687:G691" si="119">SUM(F687)</f>
        <v>0</v>
      </c>
      <c r="H687" s="432"/>
      <c r="O687" s="399"/>
      <c r="P687" s="399"/>
      <c r="Q687" s="399"/>
    </row>
    <row r="688" spans="1:18" ht="24" customHeight="1">
      <c r="B688" s="391" t="s">
        <v>2859</v>
      </c>
      <c r="D688" s="393" t="s">
        <v>2788</v>
      </c>
      <c r="E688" s="394">
        <v>1</v>
      </c>
      <c r="G688" s="396">
        <f t="shared" si="119"/>
        <v>0</v>
      </c>
      <c r="H688" s="432"/>
      <c r="O688" s="399"/>
      <c r="P688" s="399"/>
      <c r="Q688" s="399"/>
    </row>
    <row r="689" spans="1:18" ht="24" customHeight="1">
      <c r="B689" s="391" t="s">
        <v>2860</v>
      </c>
      <c r="D689" s="393" t="s">
        <v>2788</v>
      </c>
      <c r="E689" s="394">
        <v>1</v>
      </c>
      <c r="G689" s="396">
        <f t="shared" si="119"/>
        <v>0</v>
      </c>
      <c r="H689" s="432"/>
      <c r="O689" s="399"/>
      <c r="P689" s="399"/>
      <c r="Q689" s="399"/>
    </row>
    <row r="690" spans="1:18" ht="24" customHeight="1">
      <c r="B690" s="391" t="s">
        <v>2230</v>
      </c>
      <c r="D690" s="393" t="s">
        <v>2788</v>
      </c>
      <c r="E690" s="394">
        <v>1</v>
      </c>
      <c r="G690" s="396">
        <f t="shared" si="119"/>
        <v>0</v>
      </c>
      <c r="H690" s="432"/>
      <c r="O690" s="399"/>
      <c r="P690" s="399"/>
      <c r="Q690" s="399"/>
    </row>
    <row r="691" spans="1:18" ht="24" customHeight="1">
      <c r="B691" s="391" t="s">
        <v>2861</v>
      </c>
      <c r="D691" s="393" t="s">
        <v>2788</v>
      </c>
      <c r="E691" s="394">
        <v>1</v>
      </c>
      <c r="G691" s="396">
        <f t="shared" si="119"/>
        <v>0</v>
      </c>
      <c r="H691" s="432"/>
      <c r="O691" s="399"/>
      <c r="P691" s="399"/>
      <c r="Q691" s="399"/>
    </row>
    <row r="692" spans="1:18" ht="24" customHeight="1">
      <c r="D692" s="393"/>
      <c r="E692" s="394"/>
      <c r="G692" s="396"/>
      <c r="H692" s="397"/>
      <c r="O692" s="399"/>
      <c r="P692" s="399"/>
      <c r="Q692" s="399"/>
    </row>
    <row r="693" spans="1:18" ht="24" customHeight="1">
      <c r="D693" s="393"/>
      <c r="E693" s="394"/>
      <c r="G693" s="396"/>
      <c r="H693" s="397"/>
      <c r="O693" s="399"/>
      <c r="P693" s="399"/>
      <c r="Q693" s="399"/>
    </row>
    <row r="694" spans="1:18" ht="24" customHeight="1">
      <c r="D694" s="393"/>
      <c r="E694" s="394"/>
      <c r="G694" s="396"/>
      <c r="H694" s="397"/>
      <c r="O694" s="399"/>
      <c r="P694" s="399"/>
      <c r="Q694" s="399"/>
    </row>
    <row r="695" spans="1:18" ht="24" customHeight="1">
      <c r="D695" s="393"/>
      <c r="E695" s="394"/>
      <c r="G695" s="396"/>
      <c r="H695" s="397"/>
      <c r="O695" s="399"/>
      <c r="P695" s="399"/>
      <c r="Q695" s="399"/>
    </row>
    <row r="696" spans="1:18" ht="24" customHeight="1">
      <c r="D696" s="393"/>
      <c r="E696" s="394"/>
      <c r="G696" s="396"/>
      <c r="H696" s="397"/>
      <c r="O696" s="399"/>
      <c r="P696" s="399"/>
      <c r="Q696" s="399"/>
    </row>
    <row r="697" spans="1:18" ht="24" customHeight="1">
      <c r="D697" s="393"/>
      <c r="E697" s="394"/>
      <c r="G697" s="396"/>
      <c r="H697" s="397"/>
      <c r="O697" s="399"/>
      <c r="P697" s="399"/>
      <c r="Q697" s="399"/>
    </row>
    <row r="698" spans="1:18" ht="24" customHeight="1">
      <c r="D698" s="393"/>
      <c r="E698" s="394"/>
      <c r="G698" s="396"/>
      <c r="H698" s="397"/>
      <c r="O698" s="399"/>
      <c r="P698" s="399"/>
      <c r="Q698" s="399"/>
    </row>
    <row r="699" spans="1:18" ht="24" customHeight="1">
      <c r="D699" s="393"/>
      <c r="E699" s="394"/>
      <c r="G699" s="396"/>
      <c r="H699" s="397"/>
      <c r="O699" s="399"/>
      <c r="P699" s="399"/>
      <c r="Q699" s="399"/>
    </row>
    <row r="700" spans="1:18" ht="24" customHeight="1">
      <c r="D700" s="393"/>
      <c r="E700" s="394"/>
      <c r="G700" s="396"/>
      <c r="H700" s="397"/>
      <c r="O700" s="399"/>
      <c r="P700" s="399"/>
      <c r="Q700" s="399"/>
    </row>
    <row r="701" spans="1:18" ht="24" customHeight="1">
      <c r="B701" s="391" t="s">
        <v>2159</v>
      </c>
      <c r="C701" s="410"/>
      <c r="D701" s="411"/>
      <c r="E701" s="394"/>
      <c r="F701" s="413"/>
      <c r="G701" s="395">
        <f>SUM(G628:G700)</f>
        <v>0</v>
      </c>
      <c r="H701" s="424"/>
      <c r="I701" s="425"/>
      <c r="J701" s="426"/>
      <c r="K701" s="426"/>
      <c r="L701" s="426"/>
      <c r="M701" s="427"/>
      <c r="O701" s="399"/>
      <c r="P701" s="399"/>
      <c r="Q701" s="399"/>
    </row>
    <row r="702" spans="1:18" ht="24" customHeight="1">
      <c r="D702" s="393"/>
      <c r="E702" s="394"/>
      <c r="G702" s="396"/>
      <c r="H702" s="397"/>
      <c r="O702" s="399"/>
      <c r="P702" s="399"/>
      <c r="Q702" s="399"/>
      <c r="R702" s="417"/>
    </row>
    <row r="703" spans="1:18" s="401" customFormat="1" ht="24" customHeight="1">
      <c r="A703" s="403">
        <f>$A$6</f>
        <v>2</v>
      </c>
      <c r="B703" s="391" t="str">
        <f>$B$6</f>
        <v>換気設備工事</v>
      </c>
      <c r="C703" s="392"/>
      <c r="D703" s="428"/>
      <c r="E703" s="394"/>
      <c r="F703" s="395"/>
      <c r="G703" s="395"/>
      <c r="H703" s="446"/>
      <c r="I703" s="403"/>
      <c r="J703" s="405"/>
      <c r="K703" s="405"/>
      <c r="L703" s="405"/>
      <c r="M703" s="420"/>
      <c r="N703" s="400"/>
      <c r="R703" s="399"/>
    </row>
    <row r="704" spans="1:18" s="401" customFormat="1" ht="24" customHeight="1">
      <c r="A704" s="403"/>
      <c r="B704" s="404"/>
      <c r="C704" s="392"/>
      <c r="D704" s="393"/>
      <c r="E704" s="394"/>
      <c r="F704" s="395"/>
      <c r="G704" s="396" t="str">
        <f>IF(E704="","",IF(F704&lt;0,ROUNDUP(E704*F704,0),ROUNDDOWN(E704*F704,0)))</f>
        <v/>
      </c>
      <c r="H704" s="419"/>
      <c r="I704" s="403"/>
      <c r="J704" s="405"/>
      <c r="K704" s="405"/>
      <c r="L704" s="405"/>
      <c r="M704" s="420"/>
      <c r="N704" s="400"/>
      <c r="R704" s="399"/>
    </row>
    <row r="705" spans="1:18" ht="24" customHeight="1">
      <c r="A705" s="422" t="s">
        <v>2160</v>
      </c>
      <c r="B705" s="391" t="s">
        <v>2479</v>
      </c>
      <c r="D705" s="393" t="s">
        <v>212</v>
      </c>
      <c r="E705" s="394">
        <v>1</v>
      </c>
      <c r="G705" s="396">
        <f>SUM(G951)</f>
        <v>0</v>
      </c>
      <c r="H705" s="397"/>
      <c r="O705" s="399"/>
      <c r="P705" s="399"/>
      <c r="Q705" s="399"/>
    </row>
    <row r="706" spans="1:18" ht="24" customHeight="1">
      <c r="A706" s="422" t="s">
        <v>2162</v>
      </c>
      <c r="B706" s="391" t="s">
        <v>2863</v>
      </c>
      <c r="D706" s="393" t="s">
        <v>212</v>
      </c>
      <c r="E706" s="394">
        <v>1</v>
      </c>
      <c r="G706" s="396">
        <f>SUM(G1051)</f>
        <v>0</v>
      </c>
      <c r="H706" s="397"/>
      <c r="O706" s="399"/>
      <c r="P706" s="399"/>
      <c r="Q706" s="399"/>
    </row>
    <row r="707" spans="1:18" ht="24" customHeight="1">
      <c r="A707" s="422"/>
      <c r="D707" s="393"/>
      <c r="E707" s="394"/>
      <c r="G707" s="396"/>
      <c r="H707" s="397"/>
      <c r="O707" s="399"/>
      <c r="P707" s="399"/>
      <c r="Q707" s="399"/>
    </row>
    <row r="708" spans="1:18" s="401" customFormat="1" ht="24" customHeight="1">
      <c r="A708" s="403"/>
      <c r="B708" s="404"/>
      <c r="C708" s="392"/>
      <c r="D708" s="393"/>
      <c r="E708" s="394"/>
      <c r="F708" s="395"/>
      <c r="G708" s="396"/>
      <c r="H708" s="419"/>
      <c r="I708" s="403"/>
      <c r="J708" s="405"/>
      <c r="K708" s="405"/>
      <c r="L708" s="405"/>
      <c r="M708" s="420"/>
      <c r="N708" s="400"/>
      <c r="R708" s="399"/>
    </row>
    <row r="709" spans="1:18" s="401" customFormat="1" ht="24" customHeight="1">
      <c r="A709" s="403"/>
      <c r="B709" s="404"/>
      <c r="C709" s="392"/>
      <c r="D709" s="393"/>
      <c r="E709" s="394"/>
      <c r="F709" s="395"/>
      <c r="G709" s="396"/>
      <c r="H709" s="419"/>
      <c r="I709" s="403"/>
      <c r="J709" s="405"/>
      <c r="K709" s="405"/>
      <c r="L709" s="405"/>
      <c r="M709" s="420"/>
      <c r="N709" s="400"/>
      <c r="R709" s="399"/>
    </row>
    <row r="710" spans="1:18" s="401" customFormat="1" ht="24" customHeight="1">
      <c r="A710" s="403"/>
      <c r="B710" s="404"/>
      <c r="C710" s="392"/>
      <c r="D710" s="393"/>
      <c r="E710" s="394"/>
      <c r="F710" s="395"/>
      <c r="G710" s="396"/>
      <c r="H710" s="419"/>
      <c r="I710" s="403"/>
      <c r="J710" s="405"/>
      <c r="K710" s="405"/>
      <c r="L710" s="405"/>
      <c r="M710" s="420"/>
      <c r="N710" s="400"/>
      <c r="R710" s="399"/>
    </row>
    <row r="711" spans="1:18" s="401" customFormat="1" ht="24" customHeight="1">
      <c r="A711" s="403"/>
      <c r="B711" s="404"/>
      <c r="C711" s="392"/>
      <c r="D711" s="393"/>
      <c r="E711" s="394"/>
      <c r="F711" s="395"/>
      <c r="G711" s="396"/>
      <c r="H711" s="419"/>
      <c r="I711" s="403"/>
      <c r="J711" s="405"/>
      <c r="K711" s="405"/>
      <c r="L711" s="405"/>
      <c r="M711" s="420"/>
      <c r="N711" s="400"/>
      <c r="R711" s="399"/>
    </row>
    <row r="712" spans="1:18" s="401" customFormat="1" ht="24" customHeight="1">
      <c r="A712" s="403"/>
      <c r="B712" s="404"/>
      <c r="C712" s="392"/>
      <c r="D712" s="393"/>
      <c r="E712" s="394"/>
      <c r="F712" s="395"/>
      <c r="G712" s="396"/>
      <c r="H712" s="419"/>
      <c r="I712" s="403"/>
      <c r="J712" s="405"/>
      <c r="K712" s="405"/>
      <c r="L712" s="405"/>
      <c r="M712" s="420"/>
      <c r="N712" s="400"/>
      <c r="R712" s="399"/>
    </row>
    <row r="713" spans="1:18" s="401" customFormat="1" ht="24" customHeight="1">
      <c r="A713" s="403"/>
      <c r="B713" s="404"/>
      <c r="C713" s="392"/>
      <c r="D713" s="393"/>
      <c r="E713" s="394"/>
      <c r="F713" s="395"/>
      <c r="G713" s="396"/>
      <c r="H713" s="419"/>
      <c r="I713" s="403"/>
      <c r="J713" s="405"/>
      <c r="K713" s="405"/>
      <c r="L713" s="405"/>
      <c r="M713" s="420"/>
      <c r="N713" s="400"/>
      <c r="R713" s="399"/>
    </row>
    <row r="714" spans="1:18" s="401" customFormat="1" ht="24" customHeight="1">
      <c r="A714" s="403"/>
      <c r="B714" s="404"/>
      <c r="C714" s="392"/>
      <c r="D714" s="393"/>
      <c r="E714" s="394"/>
      <c r="F714" s="395"/>
      <c r="G714" s="396"/>
      <c r="H714" s="419"/>
      <c r="I714" s="403"/>
      <c r="J714" s="405"/>
      <c r="K714" s="405"/>
      <c r="L714" s="405"/>
      <c r="M714" s="420"/>
      <c r="N714" s="400"/>
      <c r="R714" s="399"/>
    </row>
    <row r="715" spans="1:18" s="401" customFormat="1" ht="24" customHeight="1">
      <c r="A715" s="403"/>
      <c r="B715" s="404"/>
      <c r="C715" s="392"/>
      <c r="D715" s="393"/>
      <c r="E715" s="394"/>
      <c r="F715" s="395"/>
      <c r="G715" s="396"/>
      <c r="H715" s="419"/>
      <c r="I715" s="403"/>
      <c r="J715" s="405"/>
      <c r="K715" s="405"/>
      <c r="L715" s="405"/>
      <c r="M715" s="420"/>
      <c r="N715" s="400"/>
      <c r="R715" s="399"/>
    </row>
    <row r="716" spans="1:18" s="401" customFormat="1" ht="24" customHeight="1">
      <c r="A716" s="403"/>
      <c r="B716" s="404"/>
      <c r="C716" s="392"/>
      <c r="D716" s="393"/>
      <c r="E716" s="394"/>
      <c r="F716" s="395"/>
      <c r="G716" s="396"/>
      <c r="H716" s="419"/>
      <c r="I716" s="403"/>
      <c r="J716" s="405"/>
      <c r="K716" s="405"/>
      <c r="L716" s="405"/>
      <c r="M716" s="420"/>
      <c r="N716" s="400"/>
      <c r="R716" s="399"/>
    </row>
    <row r="717" spans="1:18" s="401" customFormat="1" ht="24" customHeight="1">
      <c r="A717" s="403"/>
      <c r="B717" s="404"/>
      <c r="C717" s="392"/>
      <c r="D717" s="393"/>
      <c r="E717" s="394"/>
      <c r="F717" s="395"/>
      <c r="G717" s="396"/>
      <c r="H717" s="419"/>
      <c r="I717" s="403"/>
      <c r="J717" s="405"/>
      <c r="K717" s="405"/>
      <c r="L717" s="405"/>
      <c r="M717" s="420"/>
      <c r="N717" s="400"/>
      <c r="R717" s="399"/>
    </row>
    <row r="718" spans="1:18" s="401" customFormat="1" ht="24" customHeight="1">
      <c r="A718" s="403"/>
      <c r="B718" s="404"/>
      <c r="C718" s="423"/>
      <c r="D718" s="393"/>
      <c r="E718" s="394"/>
      <c r="F718" s="395"/>
      <c r="G718" s="396"/>
      <c r="H718" s="419"/>
      <c r="I718" s="403"/>
      <c r="J718" s="405"/>
      <c r="K718" s="405"/>
      <c r="L718" s="405"/>
      <c r="M718" s="420"/>
      <c r="N718" s="400"/>
      <c r="R718" s="399"/>
    </row>
    <row r="719" spans="1:18" s="401" customFormat="1" ht="24" customHeight="1">
      <c r="A719" s="403"/>
      <c r="B719" s="404"/>
      <c r="C719" s="423"/>
      <c r="D719" s="393"/>
      <c r="E719" s="394"/>
      <c r="F719" s="395"/>
      <c r="G719" s="396"/>
      <c r="H719" s="419"/>
      <c r="I719" s="403"/>
      <c r="J719" s="405"/>
      <c r="K719" s="405"/>
      <c r="L719" s="405"/>
      <c r="M719" s="420"/>
      <c r="N719" s="400"/>
      <c r="R719" s="399"/>
    </row>
    <row r="720" spans="1:18" s="401" customFormat="1" ht="24" customHeight="1">
      <c r="A720" s="403"/>
      <c r="B720" s="404"/>
      <c r="C720" s="392"/>
      <c r="D720" s="393"/>
      <c r="E720" s="394"/>
      <c r="F720" s="395"/>
      <c r="G720" s="396"/>
      <c r="H720" s="419"/>
      <c r="I720" s="403"/>
      <c r="J720" s="405"/>
      <c r="K720" s="405"/>
      <c r="L720" s="405"/>
      <c r="M720" s="420"/>
      <c r="N720" s="400"/>
      <c r="R720" s="399"/>
    </row>
    <row r="721" spans="1:18" s="401" customFormat="1" ht="24" customHeight="1">
      <c r="A721" s="399"/>
      <c r="B721" s="404"/>
      <c r="C721" s="392"/>
      <c r="D721" s="393"/>
      <c r="E721" s="394"/>
      <c r="F721" s="395"/>
      <c r="G721" s="396"/>
      <c r="H721" s="397"/>
      <c r="I721" s="403"/>
      <c r="J721" s="405"/>
      <c r="K721" s="405"/>
      <c r="L721" s="405"/>
      <c r="M721" s="420"/>
      <c r="N721" s="400"/>
      <c r="R721" s="399"/>
    </row>
    <row r="722" spans="1:18" s="401" customFormat="1" ht="24" customHeight="1">
      <c r="A722" s="399"/>
      <c r="B722" s="404"/>
      <c r="C722" s="423"/>
      <c r="D722" s="393"/>
      <c r="E722" s="394"/>
      <c r="F722" s="395"/>
      <c r="G722" s="396"/>
      <c r="H722" s="419"/>
      <c r="I722" s="403"/>
      <c r="J722" s="405"/>
      <c r="K722" s="405"/>
      <c r="L722" s="405"/>
      <c r="M722" s="420"/>
      <c r="N722" s="400"/>
      <c r="R722" s="399"/>
    </row>
    <row r="723" spans="1:18" s="401" customFormat="1" ht="24" customHeight="1">
      <c r="A723" s="399"/>
      <c r="B723" s="404"/>
      <c r="C723" s="423"/>
      <c r="D723" s="393"/>
      <c r="E723" s="394"/>
      <c r="F723" s="395"/>
      <c r="G723" s="396"/>
      <c r="H723" s="419"/>
      <c r="I723" s="403"/>
      <c r="J723" s="405"/>
      <c r="K723" s="405"/>
      <c r="L723" s="405"/>
      <c r="M723" s="420"/>
      <c r="N723" s="400"/>
      <c r="R723" s="399"/>
    </row>
    <row r="724" spans="1:18" s="401" customFormat="1" ht="24" customHeight="1">
      <c r="A724" s="399"/>
      <c r="B724" s="404"/>
      <c r="C724" s="423"/>
      <c r="D724" s="393"/>
      <c r="E724" s="394"/>
      <c r="F724" s="395"/>
      <c r="G724" s="396"/>
      <c r="H724" s="419"/>
      <c r="I724" s="403"/>
      <c r="J724" s="405"/>
      <c r="K724" s="405"/>
      <c r="L724" s="405"/>
      <c r="M724" s="420"/>
      <c r="N724" s="400"/>
      <c r="R724" s="399"/>
    </row>
    <row r="725" spans="1:18" s="401" customFormat="1" ht="24" customHeight="1">
      <c r="A725" s="399"/>
      <c r="B725" s="404"/>
      <c r="C725" s="423"/>
      <c r="D725" s="393"/>
      <c r="E725" s="394"/>
      <c r="F725" s="395"/>
      <c r="G725" s="396"/>
      <c r="H725" s="419"/>
      <c r="I725" s="403"/>
      <c r="J725" s="405"/>
      <c r="K725" s="405"/>
      <c r="L725" s="405"/>
      <c r="M725" s="420"/>
      <c r="N725" s="400"/>
      <c r="R725" s="399"/>
    </row>
    <row r="726" spans="1:18" s="401" customFormat="1" ht="24" customHeight="1">
      <c r="A726" s="403"/>
      <c r="B726" s="404" t="s">
        <v>2159</v>
      </c>
      <c r="C726" s="410"/>
      <c r="D726" s="411"/>
      <c r="E726" s="394"/>
      <c r="F726" s="413"/>
      <c r="G726" s="395">
        <f>SUM(G703:G725)</f>
        <v>0</v>
      </c>
      <c r="H726" s="445"/>
      <c r="I726" s="403"/>
      <c r="J726" s="405"/>
      <c r="K726" s="405"/>
      <c r="L726" s="405"/>
      <c r="M726" s="415"/>
      <c r="N726" s="400"/>
      <c r="R726" s="399"/>
    </row>
    <row r="727" spans="1:18" s="401" customFormat="1" ht="24" customHeight="1">
      <c r="A727" s="447"/>
      <c r="B727" s="447"/>
      <c r="C727" s="448"/>
      <c r="D727" s="403"/>
      <c r="E727" s="394"/>
      <c r="F727" s="405"/>
      <c r="G727" s="405"/>
      <c r="H727" s="420"/>
      <c r="I727" s="403"/>
      <c r="J727" s="405"/>
      <c r="K727" s="405"/>
      <c r="L727" s="405"/>
      <c r="M727" s="420"/>
      <c r="N727" s="400"/>
      <c r="R727" s="417"/>
    </row>
    <row r="728" spans="1:18" s="401" customFormat="1" ht="24" customHeight="1">
      <c r="A728" s="422" t="s">
        <v>2164</v>
      </c>
      <c r="B728" s="391" t="s">
        <v>2482</v>
      </c>
      <c r="C728" s="392"/>
      <c r="D728" s="403"/>
      <c r="E728" s="394"/>
      <c r="F728" s="395"/>
      <c r="G728" s="395"/>
      <c r="H728" s="395"/>
      <c r="I728" s="403"/>
      <c r="J728" s="405"/>
      <c r="K728" s="405"/>
      <c r="L728" s="405"/>
      <c r="M728" s="406"/>
      <c r="N728" s="400"/>
      <c r="R728" s="399"/>
    </row>
    <row r="729" spans="1:18" s="401" customFormat="1" ht="24" customHeight="1">
      <c r="A729" s="403"/>
      <c r="B729" s="391"/>
      <c r="C729" s="392"/>
      <c r="D729" s="403"/>
      <c r="E729" s="394"/>
      <c r="F729" s="395"/>
      <c r="G729" s="395"/>
      <c r="H729" s="395"/>
      <c r="I729" s="403"/>
      <c r="J729" s="405"/>
      <c r="K729" s="405"/>
      <c r="L729" s="405"/>
      <c r="M729" s="406"/>
      <c r="N729" s="400"/>
      <c r="R729" s="399"/>
    </row>
    <row r="730" spans="1:18" s="401" customFormat="1" ht="24" customHeight="1">
      <c r="A730" s="403"/>
      <c r="B730" s="404" t="s">
        <v>2864</v>
      </c>
      <c r="C730" s="392" t="s">
        <v>2865</v>
      </c>
      <c r="D730" s="393" t="s">
        <v>1585</v>
      </c>
      <c r="E730" s="394">
        <v>1</v>
      </c>
      <c r="F730" s="395"/>
      <c r="G730" s="396">
        <f t="shared" ref="G730" si="120">E730*F730</f>
        <v>0</v>
      </c>
      <c r="H730" s="421"/>
      <c r="I730" s="403"/>
      <c r="J730" s="405"/>
      <c r="K730" s="405"/>
      <c r="L730" s="405"/>
      <c r="M730" s="420"/>
      <c r="N730" s="400"/>
      <c r="R730" s="399"/>
    </row>
    <row r="731" spans="1:18" s="401" customFormat="1" ht="24" customHeight="1">
      <c r="A731" s="403"/>
      <c r="B731" s="404"/>
      <c r="C731" s="392" t="s">
        <v>2866</v>
      </c>
      <c r="D731" s="393"/>
      <c r="E731" s="394"/>
      <c r="F731" s="395"/>
      <c r="G731" s="396"/>
      <c r="H731" s="419"/>
      <c r="I731" s="403"/>
      <c r="J731" s="405"/>
      <c r="K731" s="405"/>
      <c r="L731" s="405"/>
      <c r="M731" s="420"/>
      <c r="N731" s="400"/>
      <c r="R731" s="399"/>
    </row>
    <row r="732" spans="1:18" s="401" customFormat="1" ht="24" customHeight="1">
      <c r="A732" s="403"/>
      <c r="B732" s="404"/>
      <c r="C732" s="392"/>
      <c r="D732" s="393"/>
      <c r="E732" s="394"/>
      <c r="F732" s="395"/>
      <c r="G732" s="396"/>
      <c r="H732" s="419"/>
      <c r="I732" s="403"/>
      <c r="J732" s="405"/>
      <c r="K732" s="405"/>
      <c r="L732" s="405"/>
      <c r="M732" s="420"/>
      <c r="N732" s="400"/>
      <c r="R732" s="399"/>
    </row>
    <row r="733" spans="1:18" s="401" customFormat="1" ht="24" customHeight="1">
      <c r="A733" s="403"/>
      <c r="B733" s="404" t="s">
        <v>2867</v>
      </c>
      <c r="C733" s="392" t="s">
        <v>2865</v>
      </c>
      <c r="D733" s="393" t="s">
        <v>1585</v>
      </c>
      <c r="E733" s="394">
        <v>1</v>
      </c>
      <c r="F733" s="395"/>
      <c r="G733" s="396">
        <f t="shared" ref="G733" si="121">E733*F733</f>
        <v>0</v>
      </c>
      <c r="H733" s="421"/>
      <c r="I733" s="403"/>
      <c r="J733" s="405"/>
      <c r="K733" s="405"/>
      <c r="L733" s="405"/>
      <c r="M733" s="420"/>
      <c r="N733" s="400"/>
      <c r="R733" s="399"/>
    </row>
    <row r="734" spans="1:18" s="401" customFormat="1" ht="24" customHeight="1">
      <c r="A734" s="403"/>
      <c r="B734" s="404"/>
      <c r="C734" s="392" t="s">
        <v>2866</v>
      </c>
      <c r="D734" s="393"/>
      <c r="E734" s="394"/>
      <c r="F734" s="395"/>
      <c r="G734" s="396"/>
      <c r="H734" s="419"/>
      <c r="I734" s="403"/>
      <c r="J734" s="405"/>
      <c r="K734" s="405"/>
      <c r="L734" s="405"/>
      <c r="M734" s="420"/>
      <c r="N734" s="400"/>
      <c r="R734" s="399"/>
    </row>
    <row r="735" spans="1:18" s="401" customFormat="1" ht="24" customHeight="1">
      <c r="A735" s="403"/>
      <c r="B735" s="404"/>
      <c r="C735" s="392"/>
      <c r="D735" s="393"/>
      <c r="E735" s="394"/>
      <c r="F735" s="395"/>
      <c r="G735" s="396"/>
      <c r="H735" s="397"/>
      <c r="I735" s="403"/>
      <c r="J735" s="405"/>
      <c r="K735" s="405"/>
      <c r="L735" s="405"/>
      <c r="M735" s="420"/>
      <c r="N735" s="400"/>
      <c r="R735" s="399"/>
    </row>
    <row r="736" spans="1:18" s="401" customFormat="1" ht="24" customHeight="1">
      <c r="A736" s="403"/>
      <c r="B736" s="404" t="s">
        <v>2868</v>
      </c>
      <c r="C736" s="392" t="s">
        <v>2865</v>
      </c>
      <c r="D736" s="393" t="s">
        <v>1585</v>
      </c>
      <c r="E736" s="394">
        <v>1</v>
      </c>
      <c r="F736" s="395"/>
      <c r="G736" s="396">
        <f t="shared" ref="G736" si="122">E736*F736</f>
        <v>0</v>
      </c>
      <c r="H736" s="421"/>
      <c r="I736" s="403"/>
      <c r="J736" s="405"/>
      <c r="K736" s="405"/>
      <c r="L736" s="405"/>
      <c r="M736" s="420"/>
      <c r="N736" s="400"/>
      <c r="R736" s="399"/>
    </row>
    <row r="737" spans="1:18" s="401" customFormat="1" ht="24" customHeight="1">
      <c r="A737" s="403"/>
      <c r="B737" s="404"/>
      <c r="C737" s="392" t="s">
        <v>2869</v>
      </c>
      <c r="D737" s="393"/>
      <c r="E737" s="394"/>
      <c r="F737" s="395"/>
      <c r="G737" s="396"/>
      <c r="H737" s="419"/>
      <c r="I737" s="403"/>
      <c r="J737" s="405"/>
      <c r="K737" s="405"/>
      <c r="L737" s="405"/>
      <c r="M737" s="420"/>
      <c r="N737" s="400"/>
      <c r="R737" s="399"/>
    </row>
    <row r="738" spans="1:18" s="401" customFormat="1" ht="24" customHeight="1">
      <c r="A738" s="403"/>
      <c r="B738" s="404"/>
      <c r="C738" s="392"/>
      <c r="D738" s="393"/>
      <c r="E738" s="394"/>
      <c r="F738" s="395"/>
      <c r="G738" s="396"/>
      <c r="H738" s="419"/>
      <c r="I738" s="403"/>
      <c r="J738" s="405"/>
      <c r="K738" s="405"/>
      <c r="L738" s="405"/>
      <c r="M738" s="420"/>
      <c r="N738" s="400"/>
      <c r="R738" s="399"/>
    </row>
    <row r="739" spans="1:18" s="401" customFormat="1" ht="24" customHeight="1">
      <c r="A739" s="403"/>
      <c r="B739" s="404" t="s">
        <v>2870</v>
      </c>
      <c r="C739" s="392" t="s">
        <v>2865</v>
      </c>
      <c r="D739" s="393" t="s">
        <v>1585</v>
      </c>
      <c r="E739" s="394">
        <v>1</v>
      </c>
      <c r="F739" s="395"/>
      <c r="G739" s="396">
        <f t="shared" ref="G739" si="123">E739*F739</f>
        <v>0</v>
      </c>
      <c r="H739" s="421"/>
      <c r="I739" s="403"/>
      <c r="J739" s="405"/>
      <c r="K739" s="405"/>
      <c r="L739" s="405"/>
      <c r="M739" s="420"/>
      <c r="N739" s="400"/>
      <c r="R739" s="399"/>
    </row>
    <row r="740" spans="1:18" s="401" customFormat="1" ht="24" customHeight="1">
      <c r="A740" s="403"/>
      <c r="B740" s="404"/>
      <c r="C740" s="392" t="s">
        <v>2871</v>
      </c>
      <c r="D740" s="393"/>
      <c r="E740" s="394"/>
      <c r="F740" s="395"/>
      <c r="G740" s="396"/>
      <c r="H740" s="419"/>
      <c r="I740" s="403"/>
      <c r="J740" s="405"/>
      <c r="K740" s="405"/>
      <c r="L740" s="405"/>
      <c r="M740" s="420"/>
      <c r="N740" s="400"/>
      <c r="R740" s="399"/>
    </row>
    <row r="741" spans="1:18" s="401" customFormat="1" ht="24" customHeight="1">
      <c r="A741" s="403"/>
      <c r="B741" s="404"/>
      <c r="C741" s="392"/>
      <c r="D741" s="393"/>
      <c r="E741" s="394"/>
      <c r="F741" s="395"/>
      <c r="G741" s="396"/>
      <c r="H741" s="419"/>
      <c r="I741" s="403"/>
      <c r="J741" s="405"/>
      <c r="K741" s="405"/>
      <c r="L741" s="405"/>
      <c r="M741" s="420"/>
      <c r="N741" s="400"/>
      <c r="R741" s="399"/>
    </row>
    <row r="742" spans="1:18" s="401" customFormat="1" ht="24" customHeight="1">
      <c r="A742" s="403"/>
      <c r="B742" s="404" t="s">
        <v>2872</v>
      </c>
      <c r="C742" s="392" t="s">
        <v>2873</v>
      </c>
      <c r="D742" s="393" t="s">
        <v>1585</v>
      </c>
      <c r="E742" s="394">
        <v>1</v>
      </c>
      <c r="F742" s="395"/>
      <c r="G742" s="396">
        <f t="shared" ref="G742" si="124">E742*F742</f>
        <v>0</v>
      </c>
      <c r="H742" s="421"/>
      <c r="I742" s="403"/>
      <c r="J742" s="405"/>
      <c r="K742" s="405"/>
      <c r="L742" s="405"/>
      <c r="M742" s="420"/>
      <c r="N742" s="400"/>
      <c r="R742" s="399"/>
    </row>
    <row r="743" spans="1:18" s="401" customFormat="1" ht="24" customHeight="1">
      <c r="A743" s="403"/>
      <c r="B743" s="404"/>
      <c r="C743" s="392" t="s">
        <v>2874</v>
      </c>
      <c r="D743" s="393"/>
      <c r="E743" s="394"/>
      <c r="F743" s="395"/>
      <c r="G743" s="396"/>
      <c r="H743" s="419"/>
      <c r="I743" s="403"/>
      <c r="J743" s="405"/>
      <c r="K743" s="405"/>
      <c r="L743" s="405"/>
      <c r="M743" s="420"/>
      <c r="N743" s="400"/>
      <c r="R743" s="399"/>
    </row>
    <row r="744" spans="1:18" s="401" customFormat="1" ht="24" customHeight="1">
      <c r="A744" s="403"/>
      <c r="B744" s="404"/>
      <c r="C744" s="392" t="s">
        <v>2875</v>
      </c>
      <c r="D744" s="393"/>
      <c r="E744" s="394"/>
      <c r="F744" s="395"/>
      <c r="G744" s="396"/>
      <c r="H744" s="419"/>
      <c r="I744" s="403"/>
      <c r="J744" s="405"/>
      <c r="K744" s="405"/>
      <c r="L744" s="405"/>
      <c r="M744" s="420"/>
      <c r="N744" s="400"/>
      <c r="R744" s="399"/>
    </row>
    <row r="745" spans="1:18" s="401" customFormat="1" ht="24" customHeight="1">
      <c r="A745" s="403"/>
      <c r="B745" s="404"/>
      <c r="C745" s="392"/>
      <c r="D745" s="393"/>
      <c r="E745" s="394"/>
      <c r="F745" s="395"/>
      <c r="G745" s="396"/>
      <c r="H745" s="419"/>
      <c r="I745" s="403"/>
      <c r="J745" s="405"/>
      <c r="K745" s="405"/>
      <c r="L745" s="405"/>
      <c r="M745" s="420"/>
      <c r="N745" s="400"/>
      <c r="R745" s="399"/>
    </row>
    <row r="746" spans="1:18" s="401" customFormat="1" ht="24" customHeight="1">
      <c r="A746" s="403"/>
      <c r="B746" s="404" t="s">
        <v>2876</v>
      </c>
      <c r="C746" s="392" t="s">
        <v>2873</v>
      </c>
      <c r="D746" s="393" t="s">
        <v>1585</v>
      </c>
      <c r="E746" s="394">
        <v>1</v>
      </c>
      <c r="F746" s="395"/>
      <c r="G746" s="396">
        <f t="shared" ref="G746" si="125">E746*F746</f>
        <v>0</v>
      </c>
      <c r="H746" s="421"/>
      <c r="I746" s="403"/>
      <c r="J746" s="405"/>
      <c r="K746" s="405"/>
      <c r="L746" s="405"/>
      <c r="M746" s="420"/>
      <c r="N746" s="400"/>
      <c r="R746" s="399"/>
    </row>
    <row r="747" spans="1:18" s="401" customFormat="1" ht="24" customHeight="1">
      <c r="A747" s="403"/>
      <c r="B747" s="404"/>
      <c r="C747" s="392" t="s">
        <v>2874</v>
      </c>
      <c r="D747" s="393"/>
      <c r="E747" s="394"/>
      <c r="F747" s="395"/>
      <c r="G747" s="396"/>
      <c r="H747" s="419"/>
      <c r="I747" s="403"/>
      <c r="J747" s="405"/>
      <c r="K747" s="405"/>
      <c r="L747" s="405"/>
      <c r="M747" s="420"/>
      <c r="N747" s="400"/>
      <c r="R747" s="399"/>
    </row>
    <row r="748" spans="1:18" s="401" customFormat="1" ht="24" customHeight="1">
      <c r="A748" s="403"/>
      <c r="B748" s="404"/>
      <c r="C748" s="392" t="s">
        <v>2877</v>
      </c>
      <c r="D748" s="393"/>
      <c r="E748" s="394"/>
      <c r="F748" s="395"/>
      <c r="G748" s="396"/>
      <c r="H748" s="419"/>
      <c r="I748" s="403"/>
      <c r="J748" s="405"/>
      <c r="K748" s="405"/>
      <c r="L748" s="405"/>
      <c r="M748" s="420"/>
      <c r="N748" s="400"/>
      <c r="R748" s="399"/>
    </row>
    <row r="749" spans="1:18" s="401" customFormat="1" ht="24" customHeight="1">
      <c r="A749" s="403"/>
      <c r="B749" s="404"/>
      <c r="C749" s="392"/>
      <c r="D749" s="393"/>
      <c r="E749" s="394"/>
      <c r="F749" s="395"/>
      <c r="G749" s="396"/>
      <c r="H749" s="419"/>
      <c r="I749" s="403"/>
      <c r="J749" s="405"/>
      <c r="K749" s="405"/>
      <c r="L749" s="405"/>
      <c r="M749" s="420"/>
      <c r="N749" s="400"/>
      <c r="R749" s="399"/>
    </row>
    <row r="750" spans="1:18" s="401" customFormat="1" ht="24" customHeight="1">
      <c r="A750" s="403"/>
      <c r="B750" s="404" t="s">
        <v>2878</v>
      </c>
      <c r="C750" s="392" t="s">
        <v>2879</v>
      </c>
      <c r="D750" s="393" t="s">
        <v>1585</v>
      </c>
      <c r="E750" s="394">
        <v>1</v>
      </c>
      <c r="F750" s="395"/>
      <c r="G750" s="396">
        <f t="shared" ref="G750" si="126">E750*F750</f>
        <v>0</v>
      </c>
      <c r="H750" s="421"/>
      <c r="I750" s="403"/>
      <c r="J750" s="405"/>
      <c r="K750" s="405"/>
      <c r="L750" s="405"/>
      <c r="M750" s="420"/>
      <c r="N750" s="400"/>
      <c r="R750" s="399"/>
    </row>
    <row r="751" spans="1:18" s="401" customFormat="1" ht="24" customHeight="1">
      <c r="A751" s="403"/>
      <c r="B751" s="404"/>
      <c r="C751" s="392" t="s">
        <v>2880</v>
      </c>
      <c r="D751" s="393"/>
      <c r="E751" s="394"/>
      <c r="F751" s="395"/>
      <c r="G751" s="396"/>
      <c r="H751" s="419"/>
      <c r="I751" s="403"/>
      <c r="J751" s="405"/>
      <c r="K751" s="405"/>
      <c r="L751" s="405"/>
      <c r="M751" s="420"/>
      <c r="N751" s="400"/>
      <c r="R751" s="399"/>
    </row>
    <row r="752" spans="1:18" s="401" customFormat="1" ht="24" customHeight="1">
      <c r="A752" s="403"/>
      <c r="B752" s="404"/>
      <c r="C752" s="392"/>
      <c r="D752" s="393"/>
      <c r="E752" s="394"/>
      <c r="F752" s="395"/>
      <c r="G752" s="396"/>
      <c r="H752" s="419"/>
      <c r="I752" s="403"/>
      <c r="J752" s="405"/>
      <c r="K752" s="405"/>
      <c r="L752" s="405"/>
      <c r="M752" s="420"/>
      <c r="N752" s="400"/>
      <c r="R752" s="417"/>
    </row>
    <row r="753" spans="1:18" s="401" customFormat="1" ht="24" customHeight="1">
      <c r="A753" s="403"/>
      <c r="B753" s="404" t="s">
        <v>2881</v>
      </c>
      <c r="C753" s="392" t="s">
        <v>2879</v>
      </c>
      <c r="D753" s="393" t="s">
        <v>1585</v>
      </c>
      <c r="E753" s="394">
        <v>1</v>
      </c>
      <c r="F753" s="395"/>
      <c r="G753" s="396">
        <f>E753*F753</f>
        <v>0</v>
      </c>
      <c r="H753" s="421"/>
      <c r="I753" s="403"/>
      <c r="J753" s="405"/>
      <c r="K753" s="405"/>
      <c r="L753" s="405"/>
      <c r="M753" s="420"/>
      <c r="N753" s="400"/>
      <c r="R753" s="399"/>
    </row>
    <row r="754" spans="1:18" s="401" customFormat="1" ht="24" customHeight="1">
      <c r="A754" s="403"/>
      <c r="B754" s="404"/>
      <c r="C754" s="392" t="s">
        <v>2882</v>
      </c>
      <c r="D754" s="393"/>
      <c r="E754" s="394"/>
      <c r="F754" s="395"/>
      <c r="G754" s="396"/>
      <c r="H754" s="419"/>
      <c r="I754" s="403"/>
      <c r="J754" s="405"/>
      <c r="K754" s="405"/>
      <c r="L754" s="405"/>
      <c r="M754" s="420"/>
      <c r="N754" s="400"/>
      <c r="R754" s="399"/>
    </row>
    <row r="755" spans="1:18" s="401" customFormat="1" ht="24" customHeight="1">
      <c r="A755" s="403"/>
      <c r="I755" s="403"/>
      <c r="J755" s="405"/>
      <c r="K755" s="405"/>
      <c r="L755" s="405"/>
      <c r="M755" s="420"/>
      <c r="N755" s="400"/>
      <c r="R755" s="399"/>
    </row>
    <row r="756" spans="1:18" s="401" customFormat="1" ht="24" customHeight="1">
      <c r="A756" s="403"/>
      <c r="B756" s="404" t="s">
        <v>2883</v>
      </c>
      <c r="C756" s="392" t="s">
        <v>2879</v>
      </c>
      <c r="D756" s="393" t="s">
        <v>1585</v>
      </c>
      <c r="E756" s="394">
        <v>1</v>
      </c>
      <c r="F756" s="395"/>
      <c r="G756" s="396">
        <f>E756*F756</f>
        <v>0</v>
      </c>
      <c r="H756" s="421"/>
      <c r="I756" s="403"/>
      <c r="J756" s="405"/>
      <c r="K756" s="405"/>
      <c r="L756" s="405"/>
      <c r="M756" s="420"/>
      <c r="N756" s="400"/>
      <c r="R756" s="399"/>
    </row>
    <row r="757" spans="1:18" s="401" customFormat="1" ht="24" customHeight="1">
      <c r="A757" s="403"/>
      <c r="B757" s="404"/>
      <c r="C757" s="392" t="s">
        <v>2884</v>
      </c>
      <c r="D757" s="393"/>
      <c r="E757" s="394"/>
      <c r="F757" s="395"/>
      <c r="G757" s="396"/>
      <c r="H757" s="419"/>
      <c r="I757" s="403"/>
      <c r="J757" s="405"/>
      <c r="K757" s="405"/>
      <c r="L757" s="405"/>
      <c r="M757" s="420"/>
      <c r="N757" s="400"/>
      <c r="R757" s="399"/>
    </row>
    <row r="758" spans="1:18" s="401" customFormat="1" ht="24" customHeight="1">
      <c r="A758" s="403"/>
      <c r="I758" s="403"/>
      <c r="J758" s="405"/>
      <c r="K758" s="405"/>
      <c r="L758" s="405"/>
      <c r="M758" s="420"/>
      <c r="N758" s="400"/>
      <c r="R758" s="399"/>
    </row>
    <row r="759" spans="1:18" s="401" customFormat="1" ht="24" customHeight="1">
      <c r="A759" s="403"/>
      <c r="B759" s="404" t="s">
        <v>2885</v>
      </c>
      <c r="C759" s="392" t="s">
        <v>2879</v>
      </c>
      <c r="D759" s="393" t="s">
        <v>1585</v>
      </c>
      <c r="E759" s="394">
        <v>1</v>
      </c>
      <c r="F759" s="395"/>
      <c r="G759" s="396">
        <f>E759*F759</f>
        <v>0</v>
      </c>
      <c r="H759" s="421"/>
      <c r="I759" s="403"/>
      <c r="J759" s="405"/>
      <c r="K759" s="405"/>
      <c r="L759" s="405"/>
      <c r="M759" s="420"/>
      <c r="N759" s="400"/>
      <c r="R759" s="399"/>
    </row>
    <row r="760" spans="1:18" s="401" customFormat="1" ht="24" customHeight="1">
      <c r="A760" s="403"/>
      <c r="B760" s="404"/>
      <c r="C760" s="392" t="s">
        <v>2886</v>
      </c>
      <c r="D760" s="393"/>
      <c r="E760" s="394"/>
      <c r="F760" s="395"/>
      <c r="G760" s="396"/>
      <c r="H760" s="419"/>
      <c r="I760" s="403"/>
      <c r="J760" s="405"/>
      <c r="K760" s="405"/>
      <c r="L760" s="405"/>
      <c r="M760" s="420"/>
      <c r="N760" s="400"/>
      <c r="R760" s="399"/>
    </row>
    <row r="761" spans="1:18" s="401" customFormat="1" ht="24" customHeight="1">
      <c r="A761" s="403"/>
      <c r="B761" s="404"/>
      <c r="C761" s="392"/>
      <c r="D761" s="393"/>
      <c r="E761" s="394"/>
      <c r="F761" s="395"/>
      <c r="G761" s="396"/>
      <c r="H761" s="419"/>
      <c r="I761" s="403"/>
      <c r="J761" s="405"/>
      <c r="K761" s="405"/>
      <c r="L761" s="405"/>
      <c r="M761" s="420"/>
      <c r="N761" s="400"/>
      <c r="R761" s="399"/>
    </row>
    <row r="762" spans="1:18" s="401" customFormat="1" ht="24" customHeight="1">
      <c r="A762" s="403"/>
      <c r="B762" s="404" t="s">
        <v>2887</v>
      </c>
      <c r="C762" s="392" t="s">
        <v>2879</v>
      </c>
      <c r="D762" s="393" t="s">
        <v>1585</v>
      </c>
      <c r="E762" s="394">
        <v>1</v>
      </c>
      <c r="F762" s="395"/>
      <c r="G762" s="396">
        <f>E762*F762</f>
        <v>0</v>
      </c>
      <c r="H762" s="421"/>
      <c r="I762" s="403"/>
      <c r="J762" s="405"/>
      <c r="K762" s="405"/>
      <c r="L762" s="405"/>
      <c r="M762" s="420"/>
      <c r="N762" s="400"/>
      <c r="R762" s="399"/>
    </row>
    <row r="763" spans="1:18" s="401" customFormat="1" ht="24" customHeight="1">
      <c r="A763" s="403"/>
      <c r="B763" s="404"/>
      <c r="C763" s="392" t="s">
        <v>2888</v>
      </c>
      <c r="D763" s="393"/>
      <c r="E763" s="394"/>
      <c r="F763" s="395"/>
      <c r="G763" s="396"/>
      <c r="H763" s="419"/>
      <c r="I763" s="403"/>
      <c r="J763" s="405"/>
      <c r="K763" s="405"/>
      <c r="L763" s="405"/>
      <c r="M763" s="420"/>
      <c r="N763" s="400"/>
      <c r="R763" s="399"/>
    </row>
    <row r="764" spans="1:18" s="401" customFormat="1" ht="24" customHeight="1">
      <c r="A764" s="403"/>
      <c r="B764" s="404"/>
      <c r="C764" s="392"/>
      <c r="D764" s="393"/>
      <c r="E764" s="394"/>
      <c r="F764" s="395"/>
      <c r="G764" s="396"/>
      <c r="H764" s="419"/>
      <c r="I764" s="403"/>
      <c r="J764" s="405"/>
      <c r="K764" s="405"/>
      <c r="L764" s="405"/>
      <c r="M764" s="420"/>
      <c r="N764" s="400"/>
      <c r="R764" s="399"/>
    </row>
    <row r="765" spans="1:18" s="401" customFormat="1" ht="24" customHeight="1">
      <c r="A765" s="403"/>
      <c r="B765" s="404" t="s">
        <v>2889</v>
      </c>
      <c r="C765" s="392" t="s">
        <v>2890</v>
      </c>
      <c r="D765" s="393" t="s">
        <v>1585</v>
      </c>
      <c r="E765" s="394">
        <v>1</v>
      </c>
      <c r="F765" s="395"/>
      <c r="G765" s="396">
        <f>E765*F765</f>
        <v>0</v>
      </c>
      <c r="H765" s="421"/>
      <c r="I765" s="403"/>
      <c r="J765" s="405"/>
      <c r="K765" s="405"/>
      <c r="L765" s="405"/>
      <c r="M765" s="420"/>
      <c r="N765" s="400"/>
      <c r="R765" s="399"/>
    </row>
    <row r="766" spans="1:18" s="401" customFormat="1" ht="24" customHeight="1">
      <c r="A766" s="403"/>
      <c r="B766" s="404"/>
      <c r="C766" s="392" t="s">
        <v>2891</v>
      </c>
      <c r="D766" s="393"/>
      <c r="E766" s="394"/>
      <c r="F766" s="395"/>
      <c r="G766" s="396"/>
      <c r="H766" s="419"/>
      <c r="I766" s="403"/>
      <c r="J766" s="405"/>
      <c r="K766" s="405"/>
      <c r="L766" s="405"/>
      <c r="M766" s="420"/>
      <c r="N766" s="400"/>
      <c r="R766" s="399"/>
    </row>
    <row r="767" spans="1:18" s="401" customFormat="1" ht="24" customHeight="1">
      <c r="A767" s="403"/>
      <c r="I767" s="403"/>
      <c r="J767" s="405"/>
      <c r="K767" s="405"/>
      <c r="L767" s="405"/>
      <c r="M767" s="420"/>
      <c r="N767" s="400"/>
      <c r="R767" s="399"/>
    </row>
    <row r="768" spans="1:18" s="401" customFormat="1" ht="24" customHeight="1">
      <c r="A768" s="403"/>
      <c r="B768" s="404" t="s">
        <v>2892</v>
      </c>
      <c r="C768" s="392" t="s">
        <v>2893</v>
      </c>
      <c r="D768" s="393" t="s">
        <v>1585</v>
      </c>
      <c r="E768" s="394">
        <v>1</v>
      </c>
      <c r="F768" s="395"/>
      <c r="G768" s="396">
        <f>E768*F768</f>
        <v>0</v>
      </c>
      <c r="H768" s="421"/>
      <c r="I768" s="403"/>
      <c r="J768" s="405"/>
      <c r="K768" s="405"/>
      <c r="L768" s="405"/>
      <c r="M768" s="420"/>
      <c r="N768" s="400"/>
      <c r="R768" s="399"/>
    </row>
    <row r="769" spans="1:18" s="401" customFormat="1" ht="24" customHeight="1">
      <c r="A769" s="403"/>
      <c r="B769" s="404"/>
      <c r="C769" s="392" t="s">
        <v>2894</v>
      </c>
      <c r="D769" s="393"/>
      <c r="E769" s="394"/>
      <c r="F769" s="395"/>
      <c r="G769" s="396"/>
      <c r="H769" s="419"/>
      <c r="I769" s="403"/>
      <c r="J769" s="405"/>
      <c r="K769" s="405"/>
      <c r="L769" s="405"/>
      <c r="M769" s="420"/>
      <c r="N769" s="400"/>
      <c r="R769" s="399"/>
    </row>
    <row r="770" spans="1:18" s="401" customFormat="1" ht="24" customHeight="1">
      <c r="A770" s="403"/>
      <c r="I770" s="403"/>
      <c r="J770" s="405"/>
      <c r="K770" s="405"/>
      <c r="L770" s="405"/>
      <c r="M770" s="420"/>
      <c r="N770" s="400"/>
      <c r="R770" s="399"/>
    </row>
    <row r="771" spans="1:18" s="401" customFormat="1" ht="24" customHeight="1">
      <c r="A771" s="403"/>
      <c r="B771" s="404" t="s">
        <v>2895</v>
      </c>
      <c r="C771" s="392" t="s">
        <v>2893</v>
      </c>
      <c r="D771" s="393" t="s">
        <v>1585</v>
      </c>
      <c r="E771" s="394">
        <v>1</v>
      </c>
      <c r="F771" s="395"/>
      <c r="G771" s="396">
        <f>E771*F771</f>
        <v>0</v>
      </c>
      <c r="H771" s="421"/>
      <c r="I771" s="403"/>
      <c r="J771" s="405"/>
      <c r="K771" s="405"/>
      <c r="L771" s="405"/>
      <c r="M771" s="420"/>
      <c r="N771" s="400"/>
      <c r="R771" s="399"/>
    </row>
    <row r="772" spans="1:18" s="401" customFormat="1" ht="24" customHeight="1">
      <c r="A772" s="403"/>
      <c r="B772" s="404"/>
      <c r="C772" s="392" t="s">
        <v>2894</v>
      </c>
      <c r="D772" s="393"/>
      <c r="E772" s="394"/>
      <c r="F772" s="395"/>
      <c r="G772" s="396"/>
      <c r="H772" s="419"/>
      <c r="I772" s="403"/>
      <c r="J772" s="405"/>
      <c r="K772" s="405"/>
      <c r="L772" s="405"/>
      <c r="M772" s="420"/>
      <c r="N772" s="400"/>
      <c r="R772" s="399"/>
    </row>
    <row r="773" spans="1:18" s="401" customFormat="1" ht="24" customHeight="1">
      <c r="A773" s="403"/>
      <c r="B773" s="404"/>
      <c r="C773" s="392"/>
      <c r="D773" s="393"/>
      <c r="E773" s="394"/>
      <c r="F773" s="395"/>
      <c r="G773" s="396"/>
      <c r="H773" s="419"/>
      <c r="I773" s="403"/>
      <c r="J773" s="405"/>
      <c r="K773" s="405"/>
      <c r="L773" s="405"/>
      <c r="M773" s="420"/>
      <c r="N773" s="400"/>
      <c r="R773" s="399"/>
    </row>
    <row r="774" spans="1:18" s="401" customFormat="1" ht="24" customHeight="1">
      <c r="A774" s="403"/>
      <c r="B774" s="404" t="s">
        <v>2896</v>
      </c>
      <c r="C774" s="392" t="s">
        <v>2879</v>
      </c>
      <c r="D774" s="393" t="s">
        <v>1585</v>
      </c>
      <c r="E774" s="394">
        <v>1</v>
      </c>
      <c r="F774" s="395"/>
      <c r="G774" s="396">
        <f>E774*F774</f>
        <v>0</v>
      </c>
      <c r="H774" s="421"/>
      <c r="I774" s="403"/>
      <c r="J774" s="405"/>
      <c r="K774" s="405"/>
      <c r="L774" s="405"/>
      <c r="M774" s="420"/>
      <c r="N774" s="400"/>
      <c r="R774" s="399"/>
    </row>
    <row r="775" spans="1:18" s="401" customFormat="1" ht="24" customHeight="1">
      <c r="A775" s="403"/>
      <c r="B775" s="404"/>
      <c r="C775" s="392" t="s">
        <v>2897</v>
      </c>
      <c r="D775" s="393"/>
      <c r="E775" s="394"/>
      <c r="F775" s="395"/>
      <c r="G775" s="396"/>
      <c r="H775" s="419"/>
      <c r="I775" s="403"/>
      <c r="J775" s="405"/>
      <c r="K775" s="405"/>
      <c r="L775" s="405"/>
      <c r="M775" s="420"/>
      <c r="N775" s="400"/>
      <c r="R775" s="399"/>
    </row>
    <row r="776" spans="1:18" s="401" customFormat="1" ht="24" customHeight="1">
      <c r="A776" s="403"/>
      <c r="B776" s="404"/>
      <c r="C776" s="392"/>
      <c r="D776" s="393"/>
      <c r="E776" s="394"/>
      <c r="F776" s="395"/>
      <c r="G776" s="396"/>
      <c r="H776" s="419"/>
      <c r="I776" s="403"/>
      <c r="J776" s="405"/>
      <c r="K776" s="405"/>
      <c r="L776" s="405"/>
      <c r="M776" s="420"/>
      <c r="N776" s="400"/>
      <c r="R776" s="399"/>
    </row>
    <row r="777" spans="1:18" s="401" customFormat="1" ht="24" customHeight="1">
      <c r="A777" s="403"/>
      <c r="B777" s="404"/>
      <c r="C777" s="392"/>
      <c r="D777" s="393"/>
      <c r="E777" s="394"/>
      <c r="F777" s="395"/>
      <c r="G777" s="396"/>
      <c r="H777" s="419"/>
      <c r="I777" s="403"/>
      <c r="J777" s="405"/>
      <c r="K777" s="405"/>
      <c r="L777" s="405"/>
      <c r="M777" s="420"/>
      <c r="N777" s="400"/>
      <c r="R777" s="417"/>
    </row>
    <row r="778" spans="1:18" s="401" customFormat="1" ht="24" customHeight="1">
      <c r="A778" s="403"/>
      <c r="B778" s="404" t="s">
        <v>2898</v>
      </c>
      <c r="C778" s="392" t="s">
        <v>2879</v>
      </c>
      <c r="D778" s="393" t="s">
        <v>1585</v>
      </c>
      <c r="E778" s="394">
        <v>1</v>
      </c>
      <c r="F778" s="395"/>
      <c r="G778" s="396">
        <f>E778*F778</f>
        <v>0</v>
      </c>
      <c r="H778" s="421"/>
      <c r="I778" s="403"/>
      <c r="J778" s="405"/>
      <c r="K778" s="405"/>
      <c r="L778" s="405"/>
      <c r="M778" s="420"/>
      <c r="N778" s="400"/>
      <c r="R778" s="399"/>
    </row>
    <row r="779" spans="1:18" s="401" customFormat="1" ht="24" customHeight="1">
      <c r="A779" s="403"/>
      <c r="B779" s="404"/>
      <c r="C779" s="392" t="s">
        <v>2899</v>
      </c>
      <c r="D779" s="393"/>
      <c r="E779" s="394"/>
      <c r="F779" s="395"/>
      <c r="G779" s="396"/>
      <c r="H779" s="419"/>
      <c r="I779" s="403"/>
      <c r="J779" s="405"/>
      <c r="K779" s="405"/>
      <c r="L779" s="405"/>
      <c r="M779" s="420"/>
      <c r="N779" s="400"/>
      <c r="R779" s="399"/>
    </row>
    <row r="780" spans="1:18" s="401" customFormat="1" ht="24" customHeight="1">
      <c r="A780" s="403"/>
      <c r="B780" s="404"/>
      <c r="C780" s="392"/>
      <c r="D780" s="393"/>
      <c r="E780" s="394"/>
      <c r="F780" s="395"/>
      <c r="G780" s="396"/>
      <c r="H780" s="419"/>
      <c r="I780" s="403"/>
      <c r="J780" s="405"/>
      <c r="K780" s="405"/>
      <c r="L780" s="405"/>
      <c r="M780" s="420"/>
      <c r="N780" s="400"/>
      <c r="R780" s="399"/>
    </row>
    <row r="781" spans="1:18" s="401" customFormat="1" ht="24" customHeight="1">
      <c r="A781" s="403"/>
      <c r="B781" s="404" t="s">
        <v>2900</v>
      </c>
      <c r="C781" s="392" t="s">
        <v>2879</v>
      </c>
      <c r="D781" s="393" t="s">
        <v>1585</v>
      </c>
      <c r="E781" s="394">
        <v>1</v>
      </c>
      <c r="F781" s="395"/>
      <c r="G781" s="396">
        <f>E781*F781</f>
        <v>0</v>
      </c>
      <c r="H781" s="421"/>
      <c r="I781" s="403"/>
      <c r="J781" s="405"/>
      <c r="K781" s="405"/>
      <c r="L781" s="405"/>
      <c r="M781" s="420"/>
      <c r="N781" s="400"/>
      <c r="R781" s="399"/>
    </row>
    <row r="782" spans="1:18" s="401" customFormat="1" ht="24" customHeight="1">
      <c r="A782" s="403"/>
      <c r="B782" s="404"/>
      <c r="C782" s="392" t="s">
        <v>2901</v>
      </c>
      <c r="D782" s="393"/>
      <c r="E782" s="394"/>
      <c r="F782" s="395"/>
      <c r="G782" s="396"/>
      <c r="H782" s="419"/>
      <c r="I782" s="403"/>
      <c r="J782" s="405"/>
      <c r="K782" s="405"/>
      <c r="L782" s="405"/>
      <c r="M782" s="420"/>
      <c r="N782" s="400"/>
      <c r="R782" s="399"/>
    </row>
    <row r="783" spans="1:18" s="401" customFormat="1" ht="24" customHeight="1">
      <c r="A783" s="403"/>
      <c r="I783" s="403"/>
      <c r="J783" s="405"/>
      <c r="K783" s="405"/>
      <c r="L783" s="405"/>
      <c r="M783" s="420"/>
      <c r="N783" s="400"/>
      <c r="R783" s="399"/>
    </row>
    <row r="784" spans="1:18" s="401" customFormat="1" ht="24" customHeight="1">
      <c r="A784" s="403"/>
      <c r="B784" s="404" t="s">
        <v>2902</v>
      </c>
      <c r="C784" s="392" t="s">
        <v>2879</v>
      </c>
      <c r="D784" s="393" t="s">
        <v>1585</v>
      </c>
      <c r="E784" s="394">
        <v>1</v>
      </c>
      <c r="F784" s="395"/>
      <c r="G784" s="396">
        <f>E784*F784</f>
        <v>0</v>
      </c>
      <c r="H784" s="421"/>
      <c r="I784" s="403"/>
      <c r="J784" s="405"/>
      <c r="K784" s="405"/>
      <c r="L784" s="405"/>
      <c r="M784" s="420"/>
      <c r="N784" s="400"/>
      <c r="R784" s="399"/>
    </row>
    <row r="785" spans="1:18" s="401" customFormat="1" ht="24" customHeight="1">
      <c r="A785" s="403"/>
      <c r="B785" s="404"/>
      <c r="C785" s="392" t="s">
        <v>2903</v>
      </c>
      <c r="D785" s="393"/>
      <c r="E785" s="394"/>
      <c r="F785" s="395"/>
      <c r="G785" s="396"/>
      <c r="H785" s="419"/>
      <c r="I785" s="403"/>
      <c r="J785" s="405"/>
      <c r="K785" s="405"/>
      <c r="L785" s="405"/>
      <c r="M785" s="420"/>
      <c r="N785" s="400"/>
      <c r="R785" s="399"/>
    </row>
    <row r="786" spans="1:18" s="401" customFormat="1" ht="24" customHeight="1">
      <c r="A786" s="403"/>
      <c r="I786" s="403"/>
      <c r="J786" s="405"/>
      <c r="K786" s="405"/>
      <c r="L786" s="405"/>
      <c r="M786" s="420"/>
      <c r="N786" s="400"/>
      <c r="R786" s="399"/>
    </row>
    <row r="787" spans="1:18" s="401" customFormat="1" ht="24" customHeight="1">
      <c r="A787" s="403"/>
      <c r="B787" s="404" t="s">
        <v>2904</v>
      </c>
      <c r="C787" s="392" t="s">
        <v>2879</v>
      </c>
      <c r="D787" s="393" t="s">
        <v>1585</v>
      </c>
      <c r="E787" s="394">
        <v>1</v>
      </c>
      <c r="F787" s="395"/>
      <c r="G787" s="396">
        <f>E787*F787</f>
        <v>0</v>
      </c>
      <c r="H787" s="421"/>
      <c r="I787" s="403"/>
      <c r="J787" s="405"/>
      <c r="K787" s="405"/>
      <c r="L787" s="405"/>
      <c r="M787" s="420"/>
      <c r="N787" s="400"/>
      <c r="R787" s="399"/>
    </row>
    <row r="788" spans="1:18" s="401" customFormat="1" ht="24" customHeight="1">
      <c r="A788" s="403"/>
      <c r="B788" s="404"/>
      <c r="C788" s="392" t="s">
        <v>2905</v>
      </c>
      <c r="D788" s="393"/>
      <c r="E788" s="394"/>
      <c r="F788" s="395"/>
      <c r="G788" s="396"/>
      <c r="H788" s="419"/>
      <c r="I788" s="403"/>
      <c r="J788" s="405"/>
      <c r="K788" s="405"/>
      <c r="L788" s="405"/>
      <c r="M788" s="420"/>
      <c r="N788" s="400"/>
      <c r="R788" s="399"/>
    </row>
    <row r="789" spans="1:18" s="401" customFormat="1" ht="24" customHeight="1">
      <c r="A789" s="403"/>
      <c r="B789" s="404"/>
      <c r="C789" s="392"/>
      <c r="D789" s="393"/>
      <c r="E789" s="394"/>
      <c r="F789" s="395"/>
      <c r="G789" s="396"/>
      <c r="H789" s="419"/>
      <c r="I789" s="403"/>
      <c r="J789" s="405"/>
      <c r="K789" s="405"/>
      <c r="L789" s="405"/>
      <c r="M789" s="420"/>
      <c r="N789" s="400"/>
      <c r="R789" s="399"/>
    </row>
    <row r="790" spans="1:18" s="401" customFormat="1" ht="24" customHeight="1">
      <c r="A790" s="403"/>
      <c r="B790" s="404" t="s">
        <v>2906</v>
      </c>
      <c r="C790" s="392" t="s">
        <v>2879</v>
      </c>
      <c r="D790" s="393" t="s">
        <v>1585</v>
      </c>
      <c r="E790" s="394">
        <v>1</v>
      </c>
      <c r="F790" s="395"/>
      <c r="G790" s="396">
        <f>E790*F790</f>
        <v>0</v>
      </c>
      <c r="H790" s="421"/>
      <c r="I790" s="403"/>
      <c r="J790" s="405"/>
      <c r="K790" s="405"/>
      <c r="L790" s="405"/>
      <c r="M790" s="420"/>
      <c r="N790" s="400"/>
      <c r="R790" s="399"/>
    </row>
    <row r="791" spans="1:18" s="401" customFormat="1" ht="24" customHeight="1">
      <c r="A791" s="403"/>
      <c r="B791" s="404"/>
      <c r="C791" s="392" t="s">
        <v>2907</v>
      </c>
      <c r="D791" s="393"/>
      <c r="E791" s="394"/>
      <c r="F791" s="395"/>
      <c r="G791" s="396"/>
      <c r="H791" s="419"/>
      <c r="I791" s="403"/>
      <c r="J791" s="405"/>
      <c r="K791" s="405"/>
      <c r="L791" s="405"/>
      <c r="M791" s="420"/>
      <c r="N791" s="400"/>
      <c r="R791" s="399"/>
    </row>
    <row r="792" spans="1:18" s="401" customFormat="1" ht="24" customHeight="1">
      <c r="A792" s="403"/>
      <c r="B792" s="404"/>
      <c r="C792" s="392"/>
      <c r="D792" s="393"/>
      <c r="E792" s="394"/>
      <c r="F792" s="395"/>
      <c r="G792" s="396"/>
      <c r="H792" s="419"/>
      <c r="I792" s="403"/>
      <c r="J792" s="405"/>
      <c r="K792" s="405"/>
      <c r="L792" s="405"/>
      <c r="M792" s="420"/>
      <c r="N792" s="400"/>
      <c r="R792" s="399"/>
    </row>
    <row r="793" spans="1:18" s="401" customFormat="1" ht="24" customHeight="1">
      <c r="A793" s="403"/>
      <c r="B793" s="404" t="s">
        <v>2908</v>
      </c>
      <c r="C793" s="392" t="s">
        <v>2879</v>
      </c>
      <c r="D793" s="393" t="s">
        <v>1585</v>
      </c>
      <c r="E793" s="394">
        <v>1</v>
      </c>
      <c r="F793" s="395"/>
      <c r="G793" s="396">
        <f>E793*F793</f>
        <v>0</v>
      </c>
      <c r="H793" s="421"/>
      <c r="I793" s="403"/>
      <c r="J793" s="405"/>
      <c r="K793" s="405"/>
      <c r="L793" s="405"/>
      <c r="M793" s="420"/>
      <c r="N793" s="400"/>
      <c r="R793" s="399"/>
    </row>
    <row r="794" spans="1:18" s="401" customFormat="1" ht="24" customHeight="1">
      <c r="A794" s="403"/>
      <c r="B794" s="404"/>
      <c r="C794" s="392" t="s">
        <v>2909</v>
      </c>
      <c r="D794" s="393"/>
      <c r="E794" s="394"/>
      <c r="F794" s="395"/>
      <c r="G794" s="396"/>
      <c r="H794" s="419"/>
      <c r="I794" s="403"/>
      <c r="J794" s="405"/>
      <c r="K794" s="405"/>
      <c r="L794" s="405"/>
      <c r="M794" s="420"/>
      <c r="N794" s="400"/>
      <c r="R794" s="399"/>
    </row>
    <row r="795" spans="1:18" s="401" customFormat="1" ht="24" customHeight="1">
      <c r="A795" s="403"/>
      <c r="H795" s="421"/>
      <c r="I795" s="403"/>
      <c r="J795" s="405"/>
      <c r="K795" s="405"/>
      <c r="L795" s="405"/>
      <c r="M795" s="420"/>
      <c r="N795" s="400"/>
      <c r="R795" s="399"/>
    </row>
    <row r="796" spans="1:18" s="401" customFormat="1" ht="24" customHeight="1">
      <c r="A796" s="403"/>
      <c r="B796" s="404" t="s">
        <v>2910</v>
      </c>
      <c r="C796" s="392" t="s">
        <v>2879</v>
      </c>
      <c r="D796" s="393" t="s">
        <v>1585</v>
      </c>
      <c r="E796" s="394">
        <v>1</v>
      </c>
      <c r="F796" s="395"/>
      <c r="G796" s="396">
        <f>E796*F796</f>
        <v>0</v>
      </c>
      <c r="H796" s="421"/>
      <c r="I796" s="403"/>
      <c r="J796" s="405"/>
      <c r="K796" s="405"/>
      <c r="L796" s="405"/>
      <c r="M796" s="420"/>
      <c r="N796" s="400"/>
      <c r="R796" s="399"/>
    </row>
    <row r="797" spans="1:18" s="401" customFormat="1" ht="24" customHeight="1">
      <c r="A797" s="403"/>
      <c r="B797" s="404"/>
      <c r="C797" s="392" t="s">
        <v>2911</v>
      </c>
      <c r="D797" s="393"/>
      <c r="E797" s="394"/>
      <c r="F797" s="395"/>
      <c r="G797" s="396"/>
      <c r="H797" s="419"/>
      <c r="I797" s="403"/>
      <c r="J797" s="405"/>
      <c r="K797" s="405"/>
      <c r="L797" s="405"/>
      <c r="M797" s="420"/>
      <c r="N797" s="400"/>
      <c r="R797" s="399"/>
    </row>
    <row r="798" spans="1:18" s="401" customFormat="1" ht="24" customHeight="1">
      <c r="A798" s="403"/>
      <c r="I798" s="403"/>
      <c r="J798" s="405"/>
      <c r="K798" s="405"/>
      <c r="L798" s="405"/>
      <c r="M798" s="420"/>
      <c r="N798" s="400"/>
      <c r="R798" s="399"/>
    </row>
    <row r="799" spans="1:18" s="401" customFormat="1" ht="24" customHeight="1">
      <c r="A799" s="403"/>
      <c r="B799" s="404" t="s">
        <v>2912</v>
      </c>
      <c r="C799" s="392" t="s">
        <v>2913</v>
      </c>
      <c r="D799" s="393" t="s">
        <v>1585</v>
      </c>
      <c r="E799" s="394">
        <v>1</v>
      </c>
      <c r="F799" s="395"/>
      <c r="G799" s="396">
        <f>E799*F799</f>
        <v>0</v>
      </c>
      <c r="H799" s="421"/>
      <c r="I799" s="403"/>
      <c r="J799" s="405"/>
      <c r="K799" s="405"/>
      <c r="L799" s="405"/>
      <c r="M799" s="420"/>
      <c r="N799" s="400"/>
      <c r="R799" s="399"/>
    </row>
    <row r="800" spans="1:18" s="401" customFormat="1" ht="24" customHeight="1">
      <c r="A800" s="403"/>
      <c r="B800" s="404"/>
      <c r="C800" s="392" t="s">
        <v>2914</v>
      </c>
      <c r="D800" s="393"/>
      <c r="E800" s="394"/>
      <c r="F800" s="395"/>
      <c r="G800" s="396"/>
      <c r="H800" s="419"/>
      <c r="I800" s="403"/>
      <c r="J800" s="405"/>
      <c r="K800" s="405"/>
      <c r="L800" s="405"/>
      <c r="M800" s="420"/>
      <c r="N800" s="400"/>
      <c r="R800" s="399"/>
    </row>
    <row r="801" spans="1:18" s="401" customFormat="1" ht="24" customHeight="1">
      <c r="A801" s="403"/>
      <c r="B801" s="404"/>
      <c r="C801" s="392"/>
      <c r="D801" s="393"/>
      <c r="E801" s="394"/>
      <c r="F801" s="395"/>
      <c r="G801" s="396"/>
      <c r="H801" s="419"/>
      <c r="I801" s="403"/>
      <c r="J801" s="405"/>
      <c r="K801" s="405"/>
      <c r="L801" s="405"/>
      <c r="M801" s="420"/>
      <c r="N801" s="400"/>
      <c r="R801" s="399"/>
    </row>
    <row r="802" spans="1:18" s="401" customFormat="1" ht="24" customHeight="1">
      <c r="A802" s="403"/>
      <c r="B802" s="404"/>
      <c r="C802" s="392"/>
      <c r="D802" s="393"/>
      <c r="E802" s="394"/>
      <c r="F802" s="395"/>
      <c r="G802" s="396"/>
      <c r="H802" s="419"/>
      <c r="I802" s="403"/>
      <c r="J802" s="405"/>
      <c r="K802" s="405"/>
      <c r="L802" s="405"/>
      <c r="M802" s="420"/>
      <c r="N802" s="400"/>
      <c r="R802" s="417"/>
    </row>
    <row r="803" spans="1:18" s="401" customFormat="1" ht="24" customHeight="1">
      <c r="A803" s="403"/>
      <c r="B803" s="404" t="s">
        <v>2915</v>
      </c>
      <c r="C803" s="392" t="s">
        <v>2890</v>
      </c>
      <c r="D803" s="393" t="s">
        <v>1585</v>
      </c>
      <c r="E803" s="394">
        <v>2</v>
      </c>
      <c r="F803" s="395"/>
      <c r="G803" s="396">
        <f>E803*F803</f>
        <v>0</v>
      </c>
      <c r="H803" s="421"/>
      <c r="I803" s="403"/>
      <c r="J803" s="405"/>
      <c r="K803" s="405"/>
      <c r="L803" s="405"/>
      <c r="M803" s="420"/>
      <c r="N803" s="400"/>
      <c r="R803" s="399"/>
    </row>
    <row r="804" spans="1:18" s="401" customFormat="1" ht="24" customHeight="1">
      <c r="A804" s="403"/>
      <c r="B804" s="404"/>
      <c r="C804" s="392" t="s">
        <v>2916</v>
      </c>
      <c r="D804" s="393"/>
      <c r="E804" s="394"/>
      <c r="F804" s="395"/>
      <c r="G804" s="396"/>
      <c r="H804" s="419"/>
      <c r="I804" s="403"/>
      <c r="J804" s="405"/>
      <c r="K804" s="405"/>
      <c r="L804" s="405"/>
      <c r="M804" s="420"/>
      <c r="N804" s="400"/>
      <c r="R804" s="399"/>
    </row>
    <row r="805" spans="1:18" s="401" customFormat="1" ht="24" customHeight="1">
      <c r="A805" s="403"/>
      <c r="B805" s="404"/>
      <c r="C805" s="392"/>
      <c r="D805" s="393"/>
      <c r="E805" s="394"/>
      <c r="F805" s="395"/>
      <c r="G805" s="396"/>
      <c r="H805" s="421"/>
      <c r="I805" s="403"/>
      <c r="J805" s="405"/>
      <c r="K805" s="405"/>
      <c r="L805" s="405"/>
      <c r="M805" s="420"/>
      <c r="N805" s="400"/>
      <c r="R805" s="399"/>
    </row>
    <row r="806" spans="1:18" s="401" customFormat="1" ht="24" customHeight="1">
      <c r="A806" s="403"/>
      <c r="B806" s="404" t="s">
        <v>2917</v>
      </c>
      <c r="C806" s="392" t="s">
        <v>2879</v>
      </c>
      <c r="D806" s="393" t="s">
        <v>1585</v>
      </c>
      <c r="E806" s="394">
        <v>1</v>
      </c>
      <c r="F806" s="395"/>
      <c r="G806" s="396">
        <f>E806*F806</f>
        <v>0</v>
      </c>
      <c r="H806" s="421"/>
      <c r="I806" s="403"/>
      <c r="J806" s="405"/>
      <c r="K806" s="405"/>
      <c r="L806" s="405"/>
      <c r="M806" s="420"/>
      <c r="N806" s="400"/>
      <c r="R806" s="399"/>
    </row>
    <row r="807" spans="1:18" s="401" customFormat="1" ht="24" customHeight="1">
      <c r="A807" s="403"/>
      <c r="B807" s="404"/>
      <c r="C807" s="392" t="s">
        <v>2905</v>
      </c>
      <c r="D807" s="393"/>
      <c r="E807" s="394"/>
      <c r="F807" s="395"/>
      <c r="G807" s="396"/>
      <c r="H807" s="419"/>
      <c r="I807" s="403"/>
      <c r="J807" s="405"/>
      <c r="K807" s="405"/>
      <c r="L807" s="405"/>
      <c r="M807" s="420"/>
      <c r="N807" s="400"/>
      <c r="R807" s="399"/>
    </row>
    <row r="808" spans="1:18" s="401" customFormat="1" ht="24" customHeight="1">
      <c r="A808" s="403"/>
      <c r="I808" s="403"/>
      <c r="J808" s="405"/>
      <c r="K808" s="405"/>
      <c r="L808" s="405"/>
      <c r="M808" s="420"/>
      <c r="N808" s="400"/>
      <c r="R808" s="399"/>
    </row>
    <row r="809" spans="1:18" s="401" customFormat="1" ht="24" customHeight="1">
      <c r="A809" s="403"/>
      <c r="B809" s="404" t="s">
        <v>2918</v>
      </c>
      <c r="C809" s="392" t="s">
        <v>2890</v>
      </c>
      <c r="D809" s="393" t="s">
        <v>1585</v>
      </c>
      <c r="E809" s="394">
        <v>2</v>
      </c>
      <c r="F809" s="395"/>
      <c r="G809" s="396">
        <f>E809*F809</f>
        <v>0</v>
      </c>
      <c r="H809" s="421"/>
      <c r="I809" s="403"/>
      <c r="J809" s="405"/>
      <c r="K809" s="405"/>
      <c r="L809" s="405"/>
      <c r="M809" s="420"/>
      <c r="N809" s="400"/>
      <c r="R809" s="399"/>
    </row>
    <row r="810" spans="1:18" s="401" customFormat="1" ht="24" customHeight="1">
      <c r="A810" s="403"/>
      <c r="B810" s="404"/>
      <c r="C810" s="392" t="s">
        <v>2916</v>
      </c>
      <c r="D810" s="393"/>
      <c r="E810" s="394"/>
      <c r="F810" s="395"/>
      <c r="G810" s="396"/>
      <c r="H810" s="419"/>
      <c r="I810" s="403"/>
      <c r="J810" s="405"/>
      <c r="K810" s="405"/>
      <c r="L810" s="405"/>
      <c r="M810" s="420"/>
      <c r="N810" s="400"/>
      <c r="R810" s="399"/>
    </row>
    <row r="811" spans="1:18" s="401" customFormat="1" ht="24" customHeight="1">
      <c r="A811" s="403"/>
      <c r="I811" s="403"/>
      <c r="J811" s="405"/>
      <c r="K811" s="405"/>
      <c r="L811" s="405"/>
      <c r="M811" s="420"/>
      <c r="N811" s="400"/>
      <c r="R811" s="399"/>
    </row>
    <row r="812" spans="1:18" s="401" customFormat="1" ht="24" customHeight="1">
      <c r="A812" s="403"/>
      <c r="B812" s="404" t="s">
        <v>2919</v>
      </c>
      <c r="C812" s="392" t="s">
        <v>2879</v>
      </c>
      <c r="D812" s="393" t="s">
        <v>1585</v>
      </c>
      <c r="E812" s="394">
        <v>1</v>
      </c>
      <c r="F812" s="395"/>
      <c r="G812" s="396">
        <f>E812*F812</f>
        <v>0</v>
      </c>
      <c r="H812" s="421"/>
      <c r="I812" s="403"/>
      <c r="J812" s="405"/>
      <c r="K812" s="405"/>
      <c r="L812" s="405"/>
      <c r="M812" s="420"/>
      <c r="N812" s="400"/>
      <c r="R812" s="399"/>
    </row>
    <row r="813" spans="1:18" s="401" customFormat="1" ht="24" customHeight="1">
      <c r="A813" s="403"/>
      <c r="B813" s="404"/>
      <c r="C813" s="392" t="s">
        <v>2920</v>
      </c>
      <c r="D813" s="393"/>
      <c r="E813" s="394"/>
      <c r="F813" s="395"/>
      <c r="G813" s="396"/>
      <c r="H813" s="419"/>
      <c r="I813" s="403"/>
      <c r="J813" s="405"/>
      <c r="K813" s="405"/>
      <c r="L813" s="405"/>
      <c r="M813" s="420"/>
      <c r="N813" s="400"/>
      <c r="R813" s="399"/>
    </row>
    <row r="814" spans="1:18" s="401" customFormat="1" ht="24" customHeight="1">
      <c r="A814" s="403"/>
      <c r="B814" s="404"/>
      <c r="C814" s="392"/>
      <c r="D814" s="393"/>
      <c r="E814" s="394"/>
      <c r="F814" s="395"/>
      <c r="G814" s="396"/>
      <c r="H814" s="419"/>
      <c r="I814" s="403"/>
      <c r="J814" s="405"/>
      <c r="K814" s="405"/>
      <c r="L814" s="405"/>
      <c r="M814" s="420"/>
      <c r="N814" s="400"/>
      <c r="R814" s="399"/>
    </row>
    <row r="815" spans="1:18" s="401" customFormat="1" ht="24" customHeight="1">
      <c r="A815" s="403"/>
      <c r="B815" s="404" t="s">
        <v>2921</v>
      </c>
      <c r="C815" s="392" t="s">
        <v>2879</v>
      </c>
      <c r="D815" s="393" t="s">
        <v>1585</v>
      </c>
      <c r="E815" s="394">
        <v>1</v>
      </c>
      <c r="F815" s="395"/>
      <c r="G815" s="396">
        <f>E815*F815</f>
        <v>0</v>
      </c>
      <c r="H815" s="421"/>
      <c r="I815" s="403"/>
      <c r="J815" s="405"/>
      <c r="K815" s="405"/>
      <c r="L815" s="405"/>
      <c r="M815" s="420"/>
      <c r="N815" s="400"/>
      <c r="R815" s="399"/>
    </row>
    <row r="816" spans="1:18" s="401" customFormat="1" ht="24" customHeight="1">
      <c r="A816" s="403"/>
      <c r="B816" s="404"/>
      <c r="C816" s="392" t="s">
        <v>2922</v>
      </c>
      <c r="D816" s="393"/>
      <c r="E816" s="394"/>
      <c r="F816" s="395"/>
      <c r="G816" s="396"/>
      <c r="H816" s="419"/>
      <c r="I816" s="403"/>
      <c r="J816" s="405"/>
      <c r="K816" s="405"/>
      <c r="L816" s="405"/>
      <c r="M816" s="420"/>
      <c r="N816" s="400"/>
      <c r="R816" s="399"/>
    </row>
    <row r="817" spans="1:18" s="401" customFormat="1" ht="24" customHeight="1">
      <c r="A817" s="403"/>
      <c r="B817" s="404"/>
      <c r="C817" s="392"/>
      <c r="D817" s="393"/>
      <c r="E817" s="394"/>
      <c r="F817" s="395"/>
      <c r="G817" s="396"/>
      <c r="H817" s="419"/>
      <c r="I817" s="403"/>
      <c r="J817" s="405"/>
      <c r="K817" s="405"/>
      <c r="L817" s="405"/>
      <c r="M817" s="420"/>
      <c r="N817" s="400"/>
      <c r="R817" s="399"/>
    </row>
    <row r="818" spans="1:18" s="401" customFormat="1" ht="24" customHeight="1">
      <c r="A818" s="403"/>
      <c r="B818" s="404" t="s">
        <v>2923</v>
      </c>
      <c r="C818" s="392" t="s">
        <v>2879</v>
      </c>
      <c r="D818" s="393" t="s">
        <v>1585</v>
      </c>
      <c r="E818" s="394">
        <v>1</v>
      </c>
      <c r="F818" s="395"/>
      <c r="G818" s="396">
        <f>E818*F818</f>
        <v>0</v>
      </c>
      <c r="H818" s="421"/>
      <c r="I818" s="403"/>
      <c r="J818" s="405"/>
      <c r="K818" s="405"/>
      <c r="L818" s="405"/>
      <c r="M818" s="420"/>
      <c r="N818" s="400"/>
      <c r="R818" s="399"/>
    </row>
    <row r="819" spans="1:18" s="401" customFormat="1" ht="24" customHeight="1">
      <c r="A819" s="403"/>
      <c r="B819" s="404"/>
      <c r="C819" s="392" t="s">
        <v>2924</v>
      </c>
      <c r="D819" s="393"/>
      <c r="E819" s="394"/>
      <c r="F819" s="395"/>
      <c r="G819" s="396"/>
      <c r="H819" s="419"/>
      <c r="I819" s="403"/>
      <c r="J819" s="405"/>
      <c r="K819" s="405"/>
      <c r="L819" s="405"/>
      <c r="M819" s="420"/>
      <c r="N819" s="400"/>
      <c r="R819" s="399"/>
    </row>
    <row r="820" spans="1:18" s="401" customFormat="1" ht="24" customHeight="1">
      <c r="A820" s="403"/>
      <c r="I820" s="403"/>
      <c r="J820" s="405"/>
      <c r="K820" s="405"/>
      <c r="L820" s="405"/>
      <c r="M820" s="420"/>
      <c r="N820" s="400"/>
      <c r="R820" s="399"/>
    </row>
    <row r="821" spans="1:18" s="401" customFormat="1" ht="24" customHeight="1">
      <c r="A821" s="403"/>
      <c r="B821" s="404" t="s">
        <v>2925</v>
      </c>
      <c r="C821" s="392" t="s">
        <v>2879</v>
      </c>
      <c r="D821" s="393" t="s">
        <v>1585</v>
      </c>
      <c r="E821" s="394">
        <v>1</v>
      </c>
      <c r="F821" s="395"/>
      <c r="G821" s="396">
        <f>E821*F821</f>
        <v>0</v>
      </c>
      <c r="H821" s="421"/>
      <c r="I821" s="403"/>
      <c r="J821" s="405"/>
      <c r="K821" s="405"/>
      <c r="L821" s="405"/>
      <c r="M821" s="420"/>
      <c r="N821" s="400"/>
      <c r="R821" s="399"/>
    </row>
    <row r="822" spans="1:18" s="401" customFormat="1" ht="24" customHeight="1">
      <c r="A822" s="403"/>
      <c r="B822" s="404"/>
      <c r="C822" s="392" t="s">
        <v>2924</v>
      </c>
      <c r="D822" s="393"/>
      <c r="E822" s="394"/>
      <c r="F822" s="395"/>
      <c r="G822" s="396"/>
      <c r="H822" s="419"/>
      <c r="I822" s="403"/>
      <c r="J822" s="405"/>
      <c r="K822" s="405"/>
      <c r="L822" s="405"/>
      <c r="M822" s="420"/>
      <c r="N822" s="400"/>
      <c r="R822" s="399"/>
    </row>
    <row r="823" spans="1:18" s="401" customFormat="1" ht="24" customHeight="1">
      <c r="A823" s="403"/>
      <c r="I823" s="403"/>
      <c r="J823" s="405"/>
      <c r="K823" s="405"/>
      <c r="L823" s="405"/>
      <c r="M823" s="420"/>
      <c r="N823" s="400"/>
      <c r="R823" s="399"/>
    </row>
    <row r="824" spans="1:18" s="401" customFormat="1" ht="24" customHeight="1">
      <c r="A824" s="403"/>
      <c r="B824" s="404" t="s">
        <v>2926</v>
      </c>
      <c r="C824" s="392" t="s">
        <v>2879</v>
      </c>
      <c r="D824" s="393" t="s">
        <v>1585</v>
      </c>
      <c r="E824" s="394">
        <v>1</v>
      </c>
      <c r="F824" s="395"/>
      <c r="G824" s="396">
        <f>E824*F824</f>
        <v>0</v>
      </c>
      <c r="H824" s="421"/>
      <c r="I824" s="403"/>
      <c r="J824" s="405"/>
      <c r="K824" s="405"/>
      <c r="L824" s="405"/>
      <c r="M824" s="420"/>
      <c r="N824" s="400"/>
      <c r="R824" s="399"/>
    </row>
    <row r="825" spans="1:18" s="401" customFormat="1" ht="24" customHeight="1">
      <c r="A825" s="403"/>
      <c r="B825" s="404"/>
      <c r="C825" s="392" t="s">
        <v>2924</v>
      </c>
      <c r="D825" s="393"/>
      <c r="E825" s="394"/>
      <c r="F825" s="395"/>
      <c r="G825" s="396"/>
      <c r="H825" s="419"/>
      <c r="I825" s="403"/>
      <c r="J825" s="405"/>
      <c r="K825" s="405"/>
      <c r="L825" s="405"/>
      <c r="M825" s="420"/>
      <c r="N825" s="400"/>
      <c r="R825" s="399"/>
    </row>
    <row r="826" spans="1:18" s="401" customFormat="1" ht="24" customHeight="1">
      <c r="A826" s="403"/>
      <c r="B826" s="404"/>
      <c r="C826" s="392"/>
      <c r="D826" s="393"/>
      <c r="E826" s="394"/>
      <c r="F826" s="395"/>
      <c r="G826" s="396"/>
      <c r="H826" s="419"/>
      <c r="I826" s="403"/>
      <c r="J826" s="405"/>
      <c r="K826" s="405"/>
      <c r="L826" s="405"/>
      <c r="M826" s="420"/>
      <c r="N826" s="400"/>
      <c r="R826" s="399"/>
    </row>
    <row r="827" spans="1:18" s="401" customFormat="1" ht="24" customHeight="1">
      <c r="A827" s="403"/>
      <c r="B827" s="404"/>
      <c r="C827" s="392"/>
      <c r="D827" s="393"/>
      <c r="E827" s="394"/>
      <c r="F827" s="395"/>
      <c r="G827" s="396"/>
      <c r="H827" s="419"/>
      <c r="I827" s="403"/>
      <c r="J827" s="405"/>
      <c r="K827" s="405"/>
      <c r="L827" s="405"/>
      <c r="M827" s="420"/>
      <c r="N827" s="400"/>
      <c r="R827" s="417"/>
    </row>
    <row r="828" spans="1:18" s="401" customFormat="1" ht="24" customHeight="1">
      <c r="A828" s="403"/>
      <c r="B828" s="404" t="s">
        <v>2927</v>
      </c>
      <c r="C828" s="392" t="s">
        <v>2879</v>
      </c>
      <c r="D828" s="393" t="s">
        <v>1585</v>
      </c>
      <c r="E828" s="394">
        <v>1</v>
      </c>
      <c r="F828" s="395"/>
      <c r="G828" s="396">
        <f>E828*F828</f>
        <v>0</v>
      </c>
      <c r="H828" s="421"/>
      <c r="I828" s="403"/>
      <c r="J828" s="405"/>
      <c r="K828" s="405"/>
      <c r="L828" s="405"/>
      <c r="M828" s="420"/>
      <c r="N828" s="400"/>
      <c r="R828" s="399"/>
    </row>
    <row r="829" spans="1:18" s="401" customFormat="1" ht="24" customHeight="1">
      <c r="A829" s="403"/>
      <c r="B829" s="404"/>
      <c r="C829" s="392" t="s">
        <v>2924</v>
      </c>
      <c r="D829" s="393"/>
      <c r="E829" s="394"/>
      <c r="F829" s="395"/>
      <c r="G829" s="396"/>
      <c r="H829" s="419"/>
      <c r="I829" s="403"/>
      <c r="J829" s="405"/>
      <c r="K829" s="405"/>
      <c r="L829" s="405"/>
      <c r="M829" s="420"/>
      <c r="N829" s="400"/>
      <c r="R829" s="399"/>
    </row>
    <row r="830" spans="1:18" s="401" customFormat="1" ht="24" customHeight="1">
      <c r="A830" s="403"/>
      <c r="B830" s="404"/>
      <c r="C830" s="392"/>
      <c r="D830" s="393"/>
      <c r="E830" s="394"/>
      <c r="F830" s="395"/>
      <c r="G830" s="396"/>
      <c r="H830" s="419"/>
      <c r="I830" s="403"/>
      <c r="J830" s="405"/>
      <c r="K830" s="405"/>
      <c r="L830" s="405"/>
      <c r="M830" s="420"/>
      <c r="N830" s="400"/>
      <c r="R830" s="399"/>
    </row>
    <row r="831" spans="1:18" s="401" customFormat="1" ht="24" customHeight="1">
      <c r="A831" s="403"/>
      <c r="B831" s="404" t="s">
        <v>2928</v>
      </c>
      <c r="C831" s="392" t="s">
        <v>2879</v>
      </c>
      <c r="D831" s="393" t="s">
        <v>1585</v>
      </c>
      <c r="E831" s="394">
        <v>1</v>
      </c>
      <c r="F831" s="395"/>
      <c r="G831" s="396">
        <f>E831*F831</f>
        <v>0</v>
      </c>
      <c r="H831" s="421"/>
      <c r="I831" s="403"/>
      <c r="J831" s="405"/>
      <c r="K831" s="405"/>
      <c r="L831" s="405"/>
      <c r="M831" s="420"/>
      <c r="N831" s="400"/>
      <c r="R831" s="399"/>
    </row>
    <row r="832" spans="1:18" s="401" customFormat="1" ht="24" customHeight="1">
      <c r="A832" s="403"/>
      <c r="B832" s="404"/>
      <c r="C832" s="392" t="s">
        <v>2929</v>
      </c>
      <c r="D832" s="393"/>
      <c r="E832" s="394"/>
      <c r="F832" s="395"/>
      <c r="G832" s="396"/>
      <c r="H832" s="419"/>
      <c r="I832" s="403"/>
      <c r="J832" s="405"/>
      <c r="K832" s="405"/>
      <c r="L832" s="405"/>
      <c r="M832" s="420"/>
      <c r="N832" s="400"/>
      <c r="R832" s="399"/>
    </row>
    <row r="833" spans="1:18" s="401" customFormat="1" ht="24" customHeight="1">
      <c r="A833" s="403"/>
      <c r="I833" s="403"/>
      <c r="J833" s="405"/>
      <c r="K833" s="405"/>
      <c r="L833" s="405"/>
      <c r="M833" s="420"/>
      <c r="N833" s="400"/>
      <c r="R833" s="399"/>
    </row>
    <row r="834" spans="1:18" s="401" customFormat="1" ht="24" customHeight="1">
      <c r="A834" s="403"/>
      <c r="B834" s="404" t="s">
        <v>2930</v>
      </c>
      <c r="C834" s="392" t="s">
        <v>2879</v>
      </c>
      <c r="D834" s="393" t="s">
        <v>1585</v>
      </c>
      <c r="E834" s="394">
        <v>1</v>
      </c>
      <c r="F834" s="395"/>
      <c r="G834" s="396">
        <f>E834*F834</f>
        <v>0</v>
      </c>
      <c r="H834" s="421"/>
      <c r="I834" s="403"/>
      <c r="J834" s="405"/>
      <c r="K834" s="405"/>
      <c r="L834" s="405"/>
      <c r="M834" s="420"/>
      <c r="N834" s="400"/>
      <c r="R834" s="399"/>
    </row>
    <row r="835" spans="1:18" s="401" customFormat="1" ht="24" customHeight="1">
      <c r="A835" s="403"/>
      <c r="B835" s="404"/>
      <c r="C835" s="392" t="s">
        <v>2931</v>
      </c>
      <c r="D835" s="393"/>
      <c r="E835" s="394"/>
      <c r="F835" s="395"/>
      <c r="G835" s="396"/>
      <c r="H835" s="419"/>
      <c r="I835" s="403"/>
      <c r="J835" s="405"/>
      <c r="K835" s="405"/>
      <c r="L835" s="405"/>
      <c r="M835" s="420"/>
      <c r="N835" s="400"/>
      <c r="R835" s="399"/>
    </row>
    <row r="836" spans="1:18" s="401" customFormat="1" ht="24" customHeight="1">
      <c r="A836" s="403"/>
      <c r="I836" s="403"/>
      <c r="J836" s="405"/>
      <c r="K836" s="405"/>
      <c r="L836" s="405"/>
      <c r="M836" s="420"/>
      <c r="N836" s="400"/>
      <c r="R836" s="399"/>
    </row>
    <row r="837" spans="1:18" s="401" customFormat="1" ht="24" customHeight="1">
      <c r="A837" s="403"/>
      <c r="B837" s="404" t="s">
        <v>2932</v>
      </c>
      <c r="C837" s="392" t="s">
        <v>2879</v>
      </c>
      <c r="D837" s="393" t="s">
        <v>1585</v>
      </c>
      <c r="E837" s="394">
        <v>1</v>
      </c>
      <c r="F837" s="395"/>
      <c r="G837" s="396">
        <f>E837*F837</f>
        <v>0</v>
      </c>
      <c r="H837" s="421"/>
      <c r="I837" s="403"/>
      <c r="J837" s="405"/>
      <c r="K837" s="405"/>
      <c r="L837" s="405"/>
      <c r="M837" s="420"/>
      <c r="N837" s="400"/>
      <c r="R837" s="399"/>
    </row>
    <row r="838" spans="1:18" s="401" customFormat="1" ht="24" customHeight="1">
      <c r="A838" s="403"/>
      <c r="B838" s="404"/>
      <c r="C838" s="392" t="s">
        <v>2933</v>
      </c>
      <c r="D838" s="393"/>
      <c r="E838" s="394"/>
      <c r="F838" s="395"/>
      <c r="G838" s="396"/>
      <c r="H838" s="419"/>
      <c r="I838" s="403"/>
      <c r="J838" s="405"/>
      <c r="K838" s="405"/>
      <c r="L838" s="405"/>
      <c r="M838" s="420"/>
      <c r="N838" s="400"/>
      <c r="R838" s="399"/>
    </row>
    <row r="839" spans="1:18" s="401" customFormat="1" ht="24" customHeight="1">
      <c r="A839" s="403"/>
      <c r="B839" s="404"/>
      <c r="C839" s="392"/>
      <c r="D839" s="393"/>
      <c r="E839" s="394"/>
      <c r="F839" s="395"/>
      <c r="G839" s="396"/>
      <c r="H839" s="419"/>
      <c r="I839" s="403"/>
      <c r="J839" s="405"/>
      <c r="K839" s="405"/>
      <c r="L839" s="405"/>
      <c r="M839" s="420"/>
      <c r="N839" s="400"/>
      <c r="R839" s="399"/>
    </row>
    <row r="840" spans="1:18" s="401" customFormat="1" ht="24" customHeight="1">
      <c r="A840" s="403"/>
      <c r="B840" s="404" t="s">
        <v>2934</v>
      </c>
      <c r="C840" s="392" t="s">
        <v>2879</v>
      </c>
      <c r="D840" s="393" t="s">
        <v>1585</v>
      </c>
      <c r="E840" s="394">
        <v>1</v>
      </c>
      <c r="F840" s="395"/>
      <c r="G840" s="396">
        <f>E840*F840</f>
        <v>0</v>
      </c>
      <c r="H840" s="421"/>
      <c r="I840" s="403"/>
      <c r="J840" s="405"/>
      <c r="K840" s="405"/>
      <c r="L840" s="405"/>
      <c r="M840" s="420"/>
      <c r="N840" s="400"/>
      <c r="R840" s="399"/>
    </row>
    <row r="841" spans="1:18" s="401" customFormat="1" ht="24" customHeight="1">
      <c r="A841" s="403"/>
      <c r="B841" s="404"/>
      <c r="C841" s="392" t="s">
        <v>2935</v>
      </c>
      <c r="D841" s="393"/>
      <c r="E841" s="394"/>
      <c r="F841" s="395"/>
      <c r="G841" s="396"/>
      <c r="H841" s="419"/>
      <c r="I841" s="403"/>
      <c r="J841" s="405"/>
      <c r="K841" s="405"/>
      <c r="L841" s="405"/>
      <c r="M841" s="420"/>
      <c r="N841" s="400"/>
      <c r="R841" s="399"/>
    </row>
    <row r="842" spans="1:18" s="401" customFormat="1" ht="24" customHeight="1">
      <c r="A842" s="403"/>
      <c r="B842" s="404"/>
      <c r="C842" s="392"/>
      <c r="D842" s="393"/>
      <c r="E842" s="394"/>
      <c r="F842" s="395"/>
      <c r="G842" s="396"/>
      <c r="H842" s="419"/>
      <c r="I842" s="403"/>
      <c r="J842" s="405"/>
      <c r="K842" s="405"/>
      <c r="L842" s="405"/>
      <c r="M842" s="420"/>
      <c r="N842" s="400"/>
      <c r="R842" s="399"/>
    </row>
    <row r="843" spans="1:18" s="401" customFormat="1" ht="24" customHeight="1">
      <c r="A843" s="403"/>
      <c r="B843" s="404" t="s">
        <v>2936</v>
      </c>
      <c r="C843" s="392" t="s">
        <v>2879</v>
      </c>
      <c r="D843" s="393" t="s">
        <v>1585</v>
      </c>
      <c r="E843" s="394">
        <v>1</v>
      </c>
      <c r="F843" s="395"/>
      <c r="G843" s="396">
        <f>E843*F843</f>
        <v>0</v>
      </c>
      <c r="H843" s="421"/>
      <c r="I843" s="403"/>
      <c r="J843" s="405"/>
      <c r="K843" s="405"/>
      <c r="L843" s="405"/>
      <c r="M843" s="420"/>
      <c r="N843" s="400"/>
      <c r="R843" s="399"/>
    </row>
    <row r="844" spans="1:18" s="401" customFormat="1" ht="24" customHeight="1">
      <c r="A844" s="403"/>
      <c r="B844" s="404"/>
      <c r="C844" s="392" t="s">
        <v>2937</v>
      </c>
      <c r="D844" s="393"/>
      <c r="E844" s="394"/>
      <c r="F844" s="395"/>
      <c r="G844" s="396"/>
      <c r="H844" s="419"/>
      <c r="I844" s="403"/>
      <c r="J844" s="405"/>
      <c r="K844" s="405"/>
      <c r="L844" s="405"/>
      <c r="M844" s="420"/>
      <c r="N844" s="400"/>
      <c r="R844" s="399"/>
    </row>
    <row r="845" spans="1:18" s="401" customFormat="1" ht="24" customHeight="1">
      <c r="A845" s="403"/>
      <c r="I845" s="403"/>
      <c r="J845" s="405"/>
      <c r="K845" s="405"/>
      <c r="L845" s="405"/>
      <c r="M845" s="420"/>
      <c r="N845" s="400"/>
      <c r="R845" s="399"/>
    </row>
    <row r="846" spans="1:18" s="401" customFormat="1" ht="24" customHeight="1">
      <c r="A846" s="403"/>
      <c r="B846" s="404" t="s">
        <v>2938</v>
      </c>
      <c r="C846" s="392" t="s">
        <v>2879</v>
      </c>
      <c r="D846" s="393" t="s">
        <v>1585</v>
      </c>
      <c r="E846" s="394">
        <v>1</v>
      </c>
      <c r="F846" s="395"/>
      <c r="G846" s="396">
        <f>E846*F846</f>
        <v>0</v>
      </c>
      <c r="H846" s="421"/>
      <c r="I846" s="403"/>
      <c r="J846" s="405"/>
      <c r="K846" s="405"/>
      <c r="L846" s="405"/>
      <c r="M846" s="420"/>
      <c r="N846" s="400"/>
      <c r="R846" s="399"/>
    </row>
    <row r="847" spans="1:18" s="401" customFormat="1" ht="24" customHeight="1">
      <c r="A847" s="403"/>
      <c r="B847" s="404"/>
      <c r="C847" s="392" t="s">
        <v>2922</v>
      </c>
      <c r="D847" s="393"/>
      <c r="E847" s="394"/>
      <c r="F847" s="395"/>
      <c r="G847" s="396"/>
      <c r="H847" s="419"/>
      <c r="I847" s="403"/>
      <c r="J847" s="405"/>
      <c r="K847" s="405"/>
      <c r="L847" s="405"/>
      <c r="M847" s="420"/>
      <c r="N847" s="400"/>
      <c r="R847" s="399"/>
    </row>
    <row r="848" spans="1:18" s="401" customFormat="1" ht="24" customHeight="1">
      <c r="A848" s="403"/>
      <c r="I848" s="403"/>
      <c r="J848" s="405"/>
      <c r="K848" s="405"/>
      <c r="L848" s="405"/>
      <c r="M848" s="420"/>
      <c r="N848" s="400"/>
      <c r="R848" s="399"/>
    </row>
    <row r="849" spans="1:18" s="401" customFormat="1" ht="24" customHeight="1">
      <c r="A849" s="403"/>
      <c r="B849" s="404" t="s">
        <v>2939</v>
      </c>
      <c r="C849" s="392" t="s">
        <v>2879</v>
      </c>
      <c r="D849" s="393" t="s">
        <v>1585</v>
      </c>
      <c r="E849" s="394">
        <v>1</v>
      </c>
      <c r="F849" s="395"/>
      <c r="G849" s="396">
        <f>E849*F849</f>
        <v>0</v>
      </c>
      <c r="H849" s="421"/>
      <c r="I849" s="403"/>
      <c r="J849" s="405"/>
      <c r="K849" s="405"/>
      <c r="L849" s="405"/>
      <c r="M849" s="420"/>
      <c r="N849" s="400"/>
      <c r="R849" s="399"/>
    </row>
    <row r="850" spans="1:18" s="401" customFormat="1" ht="24" customHeight="1">
      <c r="A850" s="403"/>
      <c r="B850" s="404"/>
      <c r="C850" s="392" t="s">
        <v>2940</v>
      </c>
      <c r="D850" s="393"/>
      <c r="E850" s="394"/>
      <c r="F850" s="395"/>
      <c r="G850" s="396"/>
      <c r="H850" s="419"/>
      <c r="I850" s="403"/>
      <c r="J850" s="405"/>
      <c r="K850" s="405"/>
      <c r="L850" s="405"/>
      <c r="M850" s="420"/>
      <c r="N850" s="400"/>
      <c r="R850" s="399"/>
    </row>
    <row r="851" spans="1:18" s="401" customFormat="1" ht="24" customHeight="1">
      <c r="A851" s="403"/>
      <c r="B851" s="404"/>
      <c r="C851" s="392"/>
      <c r="D851" s="393"/>
      <c r="E851" s="394"/>
      <c r="F851" s="395"/>
      <c r="G851" s="396"/>
      <c r="H851" s="419"/>
      <c r="I851" s="403"/>
      <c r="J851" s="405"/>
      <c r="K851" s="405"/>
      <c r="L851" s="405"/>
      <c r="M851" s="420"/>
      <c r="N851" s="400"/>
      <c r="R851" s="399"/>
    </row>
    <row r="852" spans="1:18" s="401" customFormat="1" ht="24" customHeight="1">
      <c r="A852" s="403"/>
      <c r="B852" s="404"/>
      <c r="C852" s="392"/>
      <c r="D852" s="393"/>
      <c r="E852" s="394"/>
      <c r="F852" s="395"/>
      <c r="G852" s="396"/>
      <c r="H852" s="419"/>
      <c r="I852" s="403"/>
      <c r="J852" s="405"/>
      <c r="K852" s="405"/>
      <c r="L852" s="405"/>
      <c r="M852" s="420"/>
      <c r="N852" s="400"/>
      <c r="R852" s="417"/>
    </row>
    <row r="853" spans="1:18" s="401" customFormat="1" ht="24" customHeight="1">
      <c r="A853" s="403"/>
      <c r="B853" s="404" t="s">
        <v>2941</v>
      </c>
      <c r="C853" s="392" t="s">
        <v>2879</v>
      </c>
      <c r="D853" s="393" t="s">
        <v>1585</v>
      </c>
      <c r="E853" s="394">
        <v>1</v>
      </c>
      <c r="F853" s="395"/>
      <c r="G853" s="396">
        <f>E853*F853</f>
        <v>0</v>
      </c>
      <c r="H853" s="421"/>
      <c r="I853" s="403"/>
      <c r="J853" s="405"/>
      <c r="K853" s="405"/>
      <c r="L853" s="405"/>
      <c r="M853" s="420"/>
      <c r="N853" s="400"/>
      <c r="R853" s="399"/>
    </row>
    <row r="854" spans="1:18" s="401" customFormat="1" ht="24" customHeight="1">
      <c r="A854" s="403"/>
      <c r="B854" s="404"/>
      <c r="C854" s="392" t="s">
        <v>2942</v>
      </c>
      <c r="D854" s="393"/>
      <c r="E854" s="394"/>
      <c r="F854" s="395"/>
      <c r="G854" s="396"/>
      <c r="H854" s="419"/>
      <c r="I854" s="403"/>
      <c r="J854" s="405"/>
      <c r="K854" s="405"/>
      <c r="L854" s="405"/>
      <c r="M854" s="420"/>
      <c r="N854" s="400"/>
      <c r="R854" s="399"/>
    </row>
    <row r="855" spans="1:18" s="401" customFormat="1" ht="24" customHeight="1">
      <c r="A855" s="403"/>
      <c r="B855" s="404"/>
      <c r="C855" s="392"/>
      <c r="D855" s="393"/>
      <c r="E855" s="394"/>
      <c r="F855" s="395"/>
      <c r="G855" s="396"/>
      <c r="H855" s="419"/>
      <c r="I855" s="403"/>
      <c r="J855" s="405"/>
      <c r="K855" s="405"/>
      <c r="L855" s="405"/>
      <c r="M855" s="420"/>
      <c r="N855" s="400"/>
      <c r="R855" s="399"/>
    </row>
    <row r="856" spans="1:18" s="401" customFormat="1" ht="24" customHeight="1">
      <c r="A856" s="403"/>
      <c r="B856" s="404" t="s">
        <v>2943</v>
      </c>
      <c r="C856" s="392" t="s">
        <v>2879</v>
      </c>
      <c r="D856" s="393" t="s">
        <v>1585</v>
      </c>
      <c r="E856" s="394">
        <v>1</v>
      </c>
      <c r="F856" s="395"/>
      <c r="G856" s="396">
        <f>E856*F856</f>
        <v>0</v>
      </c>
      <c r="H856" s="421"/>
      <c r="I856" s="403"/>
      <c r="J856" s="405"/>
      <c r="K856" s="405"/>
      <c r="L856" s="405"/>
      <c r="M856" s="420"/>
      <c r="N856" s="400"/>
      <c r="R856" s="399"/>
    </row>
    <row r="857" spans="1:18" s="401" customFormat="1" ht="24" customHeight="1">
      <c r="A857" s="403"/>
      <c r="B857" s="404"/>
      <c r="C857" s="392" t="s">
        <v>2944</v>
      </c>
      <c r="D857" s="393"/>
      <c r="E857" s="394"/>
      <c r="F857" s="395"/>
      <c r="G857" s="396"/>
      <c r="H857" s="419"/>
      <c r="I857" s="403"/>
      <c r="J857" s="405"/>
      <c r="K857" s="405"/>
      <c r="L857" s="405"/>
      <c r="M857" s="420"/>
      <c r="N857" s="400"/>
      <c r="R857" s="399"/>
    </row>
    <row r="858" spans="1:18" s="401" customFormat="1" ht="24" customHeight="1">
      <c r="A858" s="403"/>
      <c r="I858" s="403"/>
      <c r="J858" s="405"/>
      <c r="K858" s="405"/>
      <c r="L858" s="405"/>
      <c r="M858" s="420"/>
      <c r="N858" s="400"/>
      <c r="R858" s="399"/>
    </row>
    <row r="859" spans="1:18" s="401" customFormat="1" ht="24" customHeight="1">
      <c r="A859" s="403"/>
      <c r="B859" s="404" t="s">
        <v>2945</v>
      </c>
      <c r="C859" s="392" t="s">
        <v>2879</v>
      </c>
      <c r="D859" s="393" t="s">
        <v>1585</v>
      </c>
      <c r="E859" s="394">
        <v>1</v>
      </c>
      <c r="F859" s="395"/>
      <c r="G859" s="396">
        <f>E859*F859</f>
        <v>0</v>
      </c>
      <c r="H859" s="421"/>
      <c r="I859" s="403"/>
      <c r="J859" s="405"/>
      <c r="K859" s="405"/>
      <c r="L859" s="405"/>
      <c r="M859" s="420"/>
      <c r="N859" s="400"/>
      <c r="R859" s="399"/>
    </row>
    <row r="860" spans="1:18" s="401" customFormat="1" ht="24" customHeight="1">
      <c r="A860" s="403"/>
      <c r="B860" s="404"/>
      <c r="C860" s="392" t="s">
        <v>2944</v>
      </c>
      <c r="D860" s="393"/>
      <c r="E860" s="394"/>
      <c r="F860" s="395"/>
      <c r="G860" s="396"/>
      <c r="H860" s="419"/>
      <c r="I860" s="403"/>
      <c r="J860" s="405"/>
      <c r="K860" s="405"/>
      <c r="L860" s="405"/>
      <c r="M860" s="420"/>
      <c r="N860" s="400"/>
      <c r="R860" s="399"/>
    </row>
    <row r="861" spans="1:18" s="401" customFormat="1" ht="24" customHeight="1">
      <c r="A861" s="403"/>
      <c r="I861" s="403"/>
      <c r="J861" s="405"/>
      <c r="K861" s="405"/>
      <c r="L861" s="405"/>
      <c r="M861" s="420"/>
      <c r="N861" s="400"/>
      <c r="R861" s="399"/>
    </row>
    <row r="862" spans="1:18" s="401" customFormat="1" ht="24" customHeight="1">
      <c r="A862" s="403"/>
      <c r="B862" s="404" t="s">
        <v>2946</v>
      </c>
      <c r="C862" s="392" t="s">
        <v>2879</v>
      </c>
      <c r="D862" s="393" t="s">
        <v>1585</v>
      </c>
      <c r="E862" s="394">
        <v>1</v>
      </c>
      <c r="F862" s="395"/>
      <c r="G862" s="396">
        <f>E862*F862</f>
        <v>0</v>
      </c>
      <c r="H862" s="421"/>
      <c r="I862" s="403"/>
      <c r="J862" s="405"/>
      <c r="K862" s="405"/>
      <c r="L862" s="405"/>
      <c r="M862" s="420"/>
      <c r="N862" s="400"/>
      <c r="R862" s="399"/>
    </row>
    <row r="863" spans="1:18" s="401" customFormat="1" ht="24" customHeight="1">
      <c r="A863" s="403"/>
      <c r="B863" s="404"/>
      <c r="C863" s="392" t="s">
        <v>2947</v>
      </c>
      <c r="D863" s="393"/>
      <c r="E863" s="394"/>
      <c r="F863" s="395"/>
      <c r="G863" s="396"/>
      <c r="H863" s="419"/>
      <c r="I863" s="403"/>
      <c r="J863" s="405"/>
      <c r="K863" s="405"/>
      <c r="L863" s="405"/>
      <c r="M863" s="420"/>
      <c r="N863" s="400"/>
      <c r="R863" s="399"/>
    </row>
    <row r="864" spans="1:18" s="401" customFormat="1" ht="24" customHeight="1">
      <c r="A864" s="403"/>
      <c r="B864" s="404"/>
      <c r="C864" s="392"/>
      <c r="D864" s="393"/>
      <c r="E864" s="394"/>
      <c r="F864" s="395"/>
      <c r="G864" s="396"/>
      <c r="H864" s="419"/>
      <c r="I864" s="403"/>
      <c r="J864" s="405"/>
      <c r="K864" s="405"/>
      <c r="L864" s="405"/>
      <c r="M864" s="420"/>
      <c r="N864" s="400"/>
      <c r="R864" s="399"/>
    </row>
    <row r="865" spans="1:18" s="401" customFormat="1" ht="24" customHeight="1">
      <c r="A865" s="403"/>
      <c r="B865" s="404" t="s">
        <v>2948</v>
      </c>
      <c r="C865" s="392" t="s">
        <v>2879</v>
      </c>
      <c r="D865" s="393" t="s">
        <v>1585</v>
      </c>
      <c r="E865" s="394">
        <v>1</v>
      </c>
      <c r="F865" s="395"/>
      <c r="G865" s="396">
        <f>E865*F865</f>
        <v>0</v>
      </c>
      <c r="H865" s="421"/>
      <c r="I865" s="403"/>
      <c r="J865" s="405"/>
      <c r="K865" s="405"/>
      <c r="L865" s="405"/>
      <c r="M865" s="420"/>
      <c r="N865" s="400"/>
      <c r="R865" s="399"/>
    </row>
    <row r="866" spans="1:18" s="401" customFormat="1" ht="24" customHeight="1">
      <c r="A866" s="403"/>
      <c r="B866" s="404"/>
      <c r="C866" s="392" t="s">
        <v>2949</v>
      </c>
      <c r="D866" s="393"/>
      <c r="E866" s="394"/>
      <c r="F866" s="395"/>
      <c r="G866" s="396"/>
      <c r="H866" s="419"/>
      <c r="I866" s="403"/>
      <c r="J866" s="405"/>
      <c r="K866" s="405"/>
      <c r="L866" s="405"/>
      <c r="M866" s="420"/>
      <c r="N866" s="400"/>
      <c r="R866" s="399"/>
    </row>
    <row r="867" spans="1:18" s="401" customFormat="1" ht="24" customHeight="1">
      <c r="A867" s="403"/>
      <c r="B867" s="404"/>
      <c r="C867" s="392"/>
      <c r="D867" s="393"/>
      <c r="E867" s="394"/>
      <c r="F867" s="395"/>
      <c r="G867" s="396"/>
      <c r="H867" s="419"/>
      <c r="I867" s="403"/>
      <c r="J867" s="405"/>
      <c r="K867" s="405"/>
      <c r="L867" s="405"/>
      <c r="M867" s="420"/>
      <c r="N867" s="400"/>
      <c r="R867" s="399"/>
    </row>
    <row r="868" spans="1:18" s="401" customFormat="1" ht="24" customHeight="1">
      <c r="A868" s="403"/>
      <c r="B868" s="404" t="s">
        <v>2950</v>
      </c>
      <c r="C868" s="392" t="s">
        <v>2879</v>
      </c>
      <c r="D868" s="393" t="s">
        <v>1585</v>
      </c>
      <c r="E868" s="394">
        <v>1</v>
      </c>
      <c r="F868" s="395"/>
      <c r="G868" s="396">
        <f>E868*F868</f>
        <v>0</v>
      </c>
      <c r="H868" s="421"/>
      <c r="I868" s="403"/>
      <c r="J868" s="405"/>
      <c r="K868" s="405"/>
      <c r="L868" s="405"/>
      <c r="M868" s="420"/>
      <c r="N868" s="400"/>
      <c r="R868" s="399"/>
    </row>
    <row r="869" spans="1:18" s="401" customFormat="1" ht="24" customHeight="1">
      <c r="A869" s="403"/>
      <c r="B869" s="404"/>
      <c r="C869" s="392" t="s">
        <v>2951</v>
      </c>
      <c r="D869" s="393"/>
      <c r="E869" s="394"/>
      <c r="F869" s="395"/>
      <c r="G869" s="396"/>
      <c r="H869" s="419"/>
      <c r="I869" s="403"/>
      <c r="J869" s="405"/>
      <c r="K869" s="405"/>
      <c r="L869" s="405"/>
      <c r="M869" s="420"/>
      <c r="N869" s="400"/>
      <c r="R869" s="399"/>
    </row>
    <row r="870" spans="1:18" s="401" customFormat="1" ht="24" customHeight="1">
      <c r="A870" s="403"/>
      <c r="I870" s="403"/>
      <c r="J870" s="405"/>
      <c r="K870" s="405"/>
      <c r="L870" s="405"/>
      <c r="M870" s="420"/>
      <c r="N870" s="400"/>
      <c r="R870" s="399"/>
    </row>
    <row r="871" spans="1:18" s="401" customFormat="1" ht="24" customHeight="1">
      <c r="A871" s="403"/>
      <c r="B871" s="404" t="s">
        <v>2952</v>
      </c>
      <c r="C871" s="392" t="s">
        <v>2879</v>
      </c>
      <c r="D871" s="393" t="s">
        <v>1585</v>
      </c>
      <c r="E871" s="394">
        <v>1</v>
      </c>
      <c r="F871" s="395"/>
      <c r="G871" s="396">
        <f>E871*F871</f>
        <v>0</v>
      </c>
      <c r="H871" s="421"/>
      <c r="I871" s="403"/>
      <c r="J871" s="405"/>
      <c r="K871" s="405"/>
      <c r="L871" s="405"/>
      <c r="M871" s="420"/>
      <c r="N871" s="400"/>
      <c r="R871" s="399"/>
    </row>
    <row r="872" spans="1:18" s="401" customFormat="1" ht="24" customHeight="1">
      <c r="A872" s="403"/>
      <c r="B872" s="404"/>
      <c r="C872" s="392" t="s">
        <v>2953</v>
      </c>
      <c r="D872" s="393"/>
      <c r="E872" s="394"/>
      <c r="F872" s="395"/>
      <c r="G872" s="396"/>
      <c r="H872" s="419"/>
      <c r="I872" s="403"/>
      <c r="J872" s="405"/>
      <c r="K872" s="405"/>
      <c r="L872" s="405"/>
      <c r="M872" s="420"/>
      <c r="N872" s="400"/>
      <c r="R872" s="399"/>
    </row>
    <row r="873" spans="1:18" s="401" customFormat="1" ht="24" customHeight="1">
      <c r="A873" s="403"/>
      <c r="I873" s="403"/>
      <c r="J873" s="405"/>
      <c r="K873" s="405"/>
      <c r="L873" s="405"/>
      <c r="M873" s="420"/>
      <c r="N873" s="400"/>
      <c r="R873" s="399"/>
    </row>
    <row r="874" spans="1:18" s="401" customFormat="1" ht="24" customHeight="1">
      <c r="A874" s="403"/>
      <c r="B874" s="404" t="s">
        <v>2954</v>
      </c>
      <c r="C874" s="392" t="s">
        <v>2879</v>
      </c>
      <c r="D874" s="393" t="s">
        <v>1585</v>
      </c>
      <c r="E874" s="394">
        <v>1</v>
      </c>
      <c r="F874" s="395"/>
      <c r="G874" s="396">
        <f>E874*F874</f>
        <v>0</v>
      </c>
      <c r="H874" s="421"/>
      <c r="I874" s="403"/>
      <c r="J874" s="405"/>
      <c r="K874" s="405"/>
      <c r="L874" s="405"/>
      <c r="M874" s="420"/>
      <c r="N874" s="400"/>
      <c r="R874" s="399"/>
    </row>
    <row r="875" spans="1:18" s="401" customFormat="1" ht="24" customHeight="1">
      <c r="A875" s="403"/>
      <c r="B875" s="404"/>
      <c r="C875" s="392" t="s">
        <v>2955</v>
      </c>
      <c r="D875" s="393"/>
      <c r="E875" s="394"/>
      <c r="F875" s="395"/>
      <c r="G875" s="396"/>
      <c r="H875" s="419"/>
      <c r="I875" s="403"/>
      <c r="J875" s="405"/>
      <c r="K875" s="405"/>
      <c r="L875" s="405"/>
      <c r="M875" s="420"/>
      <c r="N875" s="400"/>
      <c r="R875" s="399"/>
    </row>
    <row r="876" spans="1:18" s="401" customFormat="1" ht="24" customHeight="1">
      <c r="A876" s="403"/>
      <c r="B876" s="404"/>
      <c r="C876" s="392"/>
      <c r="D876" s="393"/>
      <c r="E876" s="394"/>
      <c r="F876" s="395"/>
      <c r="G876" s="396"/>
      <c r="H876" s="419"/>
      <c r="I876" s="403"/>
      <c r="J876" s="405"/>
      <c r="K876" s="405"/>
      <c r="L876" s="405"/>
      <c r="M876" s="420"/>
      <c r="N876" s="400"/>
      <c r="R876" s="399"/>
    </row>
    <row r="877" spans="1:18" s="401" customFormat="1" ht="24" customHeight="1">
      <c r="A877" s="403"/>
      <c r="B877" s="404"/>
      <c r="C877" s="392"/>
      <c r="D877" s="393"/>
      <c r="E877" s="394"/>
      <c r="F877" s="395"/>
      <c r="G877" s="396"/>
      <c r="H877" s="419"/>
      <c r="I877" s="403"/>
      <c r="J877" s="405"/>
      <c r="K877" s="405"/>
      <c r="L877" s="405"/>
      <c r="M877" s="420"/>
      <c r="N877" s="400"/>
      <c r="R877" s="417"/>
    </row>
    <row r="878" spans="1:18" s="401" customFormat="1" ht="24" customHeight="1">
      <c r="A878" s="403"/>
      <c r="B878" s="404" t="s">
        <v>2956</v>
      </c>
      <c r="C878" s="392" t="s">
        <v>2879</v>
      </c>
      <c r="D878" s="393" t="s">
        <v>1585</v>
      </c>
      <c r="E878" s="394">
        <v>1</v>
      </c>
      <c r="F878" s="395"/>
      <c r="G878" s="396">
        <f>E878*F878</f>
        <v>0</v>
      </c>
      <c r="H878" s="421"/>
      <c r="I878" s="403"/>
      <c r="J878" s="405"/>
      <c r="K878" s="405"/>
      <c r="L878" s="405"/>
      <c r="M878" s="420"/>
      <c r="N878" s="400"/>
      <c r="R878" s="399"/>
    </row>
    <row r="879" spans="1:18" s="401" customFormat="1" ht="24" customHeight="1">
      <c r="A879" s="403"/>
      <c r="B879" s="404"/>
      <c r="C879" s="392" t="s">
        <v>2957</v>
      </c>
      <c r="D879" s="393"/>
      <c r="E879" s="394"/>
      <c r="F879" s="395"/>
      <c r="G879" s="396"/>
      <c r="H879" s="419"/>
      <c r="I879" s="403"/>
      <c r="J879" s="405"/>
      <c r="K879" s="405"/>
      <c r="L879" s="405"/>
      <c r="M879" s="420"/>
      <c r="N879" s="400"/>
      <c r="R879" s="399"/>
    </row>
    <row r="880" spans="1:18" s="401" customFormat="1" ht="24" customHeight="1">
      <c r="A880" s="403"/>
      <c r="B880" s="404"/>
      <c r="C880" s="392"/>
      <c r="D880" s="393"/>
      <c r="E880" s="394"/>
      <c r="F880" s="395"/>
      <c r="G880" s="396"/>
      <c r="H880" s="419"/>
      <c r="I880" s="403"/>
      <c r="J880" s="405"/>
      <c r="K880" s="405"/>
      <c r="L880" s="405"/>
      <c r="M880" s="420"/>
      <c r="N880" s="400"/>
      <c r="R880" s="399"/>
    </row>
    <row r="881" spans="1:18" s="401" customFormat="1" ht="24" customHeight="1">
      <c r="A881" s="403"/>
      <c r="B881" s="404" t="s">
        <v>2958</v>
      </c>
      <c r="C881" s="392" t="s">
        <v>2879</v>
      </c>
      <c r="D881" s="393" t="s">
        <v>1585</v>
      </c>
      <c r="E881" s="394">
        <v>1</v>
      </c>
      <c r="F881" s="395"/>
      <c r="G881" s="396">
        <f>E881*F881</f>
        <v>0</v>
      </c>
      <c r="H881" s="421"/>
      <c r="I881" s="403"/>
      <c r="J881" s="405"/>
      <c r="K881" s="405"/>
      <c r="L881" s="405"/>
      <c r="M881" s="420"/>
      <c r="N881" s="400"/>
      <c r="R881" s="399"/>
    </row>
    <row r="882" spans="1:18" s="401" customFormat="1" ht="24" customHeight="1">
      <c r="A882" s="403"/>
      <c r="B882" s="404"/>
      <c r="C882" s="392" t="s">
        <v>2959</v>
      </c>
      <c r="D882" s="393"/>
      <c r="E882" s="394"/>
      <c r="F882" s="395"/>
      <c r="G882" s="396"/>
      <c r="H882" s="419"/>
      <c r="I882" s="403"/>
      <c r="J882" s="405"/>
      <c r="K882" s="405"/>
      <c r="L882" s="405"/>
      <c r="M882" s="420"/>
      <c r="N882" s="400"/>
      <c r="R882" s="399"/>
    </row>
    <row r="883" spans="1:18" s="401" customFormat="1" ht="24" customHeight="1">
      <c r="A883" s="403"/>
      <c r="I883" s="403"/>
      <c r="J883" s="405"/>
      <c r="K883" s="405"/>
      <c r="L883" s="405"/>
      <c r="M883" s="420"/>
      <c r="N883" s="400"/>
      <c r="R883" s="399"/>
    </row>
    <row r="884" spans="1:18" s="401" customFormat="1" ht="24" customHeight="1">
      <c r="A884" s="403"/>
      <c r="B884" s="404" t="s">
        <v>2960</v>
      </c>
      <c r="C884" s="392" t="s">
        <v>2879</v>
      </c>
      <c r="D884" s="393" t="s">
        <v>1585</v>
      </c>
      <c r="E884" s="394">
        <v>1</v>
      </c>
      <c r="F884" s="395"/>
      <c r="G884" s="396">
        <f>E884*F884</f>
        <v>0</v>
      </c>
      <c r="H884" s="421"/>
      <c r="I884" s="403"/>
      <c r="J884" s="405"/>
      <c r="K884" s="405"/>
      <c r="L884" s="405"/>
      <c r="M884" s="420"/>
      <c r="N884" s="400"/>
      <c r="R884" s="399"/>
    </row>
    <row r="885" spans="1:18" s="401" customFormat="1" ht="24" customHeight="1">
      <c r="A885" s="403"/>
      <c r="B885" s="404"/>
      <c r="C885" s="392" t="s">
        <v>2961</v>
      </c>
      <c r="D885" s="393"/>
      <c r="E885" s="394"/>
      <c r="F885" s="395"/>
      <c r="G885" s="396"/>
      <c r="H885" s="419"/>
      <c r="I885" s="403"/>
      <c r="J885" s="405"/>
      <c r="K885" s="405"/>
      <c r="L885" s="405"/>
      <c r="M885" s="420"/>
      <c r="N885" s="400"/>
      <c r="R885" s="399"/>
    </row>
    <row r="886" spans="1:18" s="401" customFormat="1" ht="24" customHeight="1">
      <c r="A886" s="403"/>
      <c r="I886" s="403"/>
      <c r="J886" s="405"/>
      <c r="K886" s="405"/>
      <c r="L886" s="405"/>
      <c r="M886" s="420"/>
      <c r="N886" s="400"/>
      <c r="R886" s="399"/>
    </row>
    <row r="887" spans="1:18" s="401" customFormat="1" ht="24" customHeight="1">
      <c r="A887" s="403"/>
      <c r="B887" s="404" t="s">
        <v>2962</v>
      </c>
      <c r="C887" s="392" t="s">
        <v>2879</v>
      </c>
      <c r="D887" s="393" t="s">
        <v>1585</v>
      </c>
      <c r="E887" s="394">
        <v>1</v>
      </c>
      <c r="F887" s="395"/>
      <c r="G887" s="396">
        <f>E887*F887</f>
        <v>0</v>
      </c>
      <c r="H887" s="421"/>
      <c r="I887" s="403"/>
      <c r="J887" s="405"/>
      <c r="K887" s="405"/>
      <c r="L887" s="405"/>
      <c r="M887" s="420"/>
      <c r="N887" s="400"/>
      <c r="R887" s="399"/>
    </row>
    <row r="888" spans="1:18" s="401" customFormat="1" ht="24" customHeight="1">
      <c r="A888" s="403"/>
      <c r="B888" s="404"/>
      <c r="C888" s="392" t="s">
        <v>2963</v>
      </c>
      <c r="D888" s="393"/>
      <c r="E888" s="394"/>
      <c r="F888" s="395"/>
      <c r="G888" s="396"/>
      <c r="H888" s="419"/>
      <c r="I888" s="403"/>
      <c r="J888" s="405"/>
      <c r="K888" s="405"/>
      <c r="L888" s="405"/>
      <c r="M888" s="420"/>
      <c r="N888" s="400"/>
      <c r="R888" s="399"/>
    </row>
    <row r="889" spans="1:18" s="401" customFormat="1" ht="24" customHeight="1">
      <c r="A889" s="403"/>
      <c r="B889" s="404"/>
      <c r="C889" s="392"/>
      <c r="D889" s="393"/>
      <c r="E889" s="394"/>
      <c r="F889" s="395"/>
      <c r="G889" s="396"/>
      <c r="H889" s="419"/>
      <c r="I889" s="403"/>
      <c r="J889" s="405"/>
      <c r="K889" s="405"/>
      <c r="L889" s="405"/>
      <c r="M889" s="420"/>
      <c r="N889" s="400"/>
      <c r="R889" s="399"/>
    </row>
    <row r="890" spans="1:18" s="401" customFormat="1" ht="24" customHeight="1">
      <c r="A890" s="403"/>
      <c r="B890" s="404" t="s">
        <v>2964</v>
      </c>
      <c r="C890" s="392" t="s">
        <v>2879</v>
      </c>
      <c r="D890" s="393" t="s">
        <v>1585</v>
      </c>
      <c r="E890" s="394">
        <v>1</v>
      </c>
      <c r="F890" s="395"/>
      <c r="G890" s="396">
        <f>E890*F890</f>
        <v>0</v>
      </c>
      <c r="H890" s="421"/>
      <c r="I890" s="403"/>
      <c r="J890" s="405"/>
      <c r="K890" s="405"/>
      <c r="L890" s="405"/>
      <c r="M890" s="420"/>
      <c r="N890" s="400"/>
      <c r="R890" s="399"/>
    </row>
    <row r="891" spans="1:18" s="401" customFormat="1" ht="24" customHeight="1">
      <c r="A891" s="403"/>
      <c r="B891" s="404"/>
      <c r="C891" s="392" t="s">
        <v>2965</v>
      </c>
      <c r="D891" s="393"/>
      <c r="E891" s="394"/>
      <c r="F891" s="395"/>
      <c r="G891" s="396"/>
      <c r="H891" s="419"/>
      <c r="I891" s="403"/>
      <c r="J891" s="405"/>
      <c r="K891" s="405"/>
      <c r="L891" s="405"/>
      <c r="M891" s="420"/>
      <c r="N891" s="400"/>
      <c r="R891" s="399"/>
    </row>
    <row r="892" spans="1:18" s="401" customFormat="1" ht="24" customHeight="1">
      <c r="A892" s="403"/>
      <c r="B892" s="404"/>
      <c r="C892" s="392"/>
      <c r="D892" s="393"/>
      <c r="E892" s="394"/>
      <c r="F892" s="395"/>
      <c r="G892" s="396"/>
      <c r="H892" s="421"/>
      <c r="I892" s="403"/>
      <c r="J892" s="405"/>
      <c r="K892" s="405"/>
      <c r="L892" s="405"/>
      <c r="M892" s="420"/>
      <c r="N892" s="400"/>
      <c r="R892" s="399"/>
    </row>
    <row r="893" spans="1:18" s="401" customFormat="1" ht="24" customHeight="1">
      <c r="A893" s="403"/>
      <c r="B893" s="404" t="s">
        <v>2966</v>
      </c>
      <c r="C893" s="392" t="s">
        <v>2879</v>
      </c>
      <c r="D893" s="393" t="s">
        <v>1585</v>
      </c>
      <c r="E893" s="394">
        <v>1</v>
      </c>
      <c r="F893" s="395"/>
      <c r="G893" s="396">
        <f>E893*F893</f>
        <v>0</v>
      </c>
      <c r="H893" s="421"/>
      <c r="I893" s="403"/>
      <c r="J893" s="405"/>
      <c r="K893" s="405"/>
      <c r="L893" s="405"/>
      <c r="M893" s="420"/>
      <c r="N893" s="400"/>
      <c r="R893" s="399"/>
    </row>
    <row r="894" spans="1:18" s="401" customFormat="1" ht="24" customHeight="1">
      <c r="A894" s="403"/>
      <c r="B894" s="404"/>
      <c r="C894" s="392" t="s">
        <v>2967</v>
      </c>
      <c r="D894" s="393"/>
      <c r="E894" s="394"/>
      <c r="F894" s="395"/>
      <c r="G894" s="396"/>
      <c r="H894" s="419"/>
      <c r="I894" s="403"/>
      <c r="J894" s="405"/>
      <c r="K894" s="405"/>
      <c r="L894" s="405"/>
      <c r="M894" s="420"/>
      <c r="N894" s="400"/>
      <c r="R894" s="399"/>
    </row>
    <row r="895" spans="1:18" s="401" customFormat="1" ht="24" customHeight="1">
      <c r="A895" s="403"/>
      <c r="I895" s="403"/>
      <c r="J895" s="405"/>
      <c r="K895" s="405"/>
      <c r="L895" s="405"/>
      <c r="M895" s="420"/>
      <c r="N895" s="400"/>
      <c r="R895" s="399"/>
    </row>
    <row r="896" spans="1:18" s="401" customFormat="1" ht="24" customHeight="1">
      <c r="A896" s="403"/>
      <c r="B896" s="404" t="s">
        <v>2968</v>
      </c>
      <c r="C896" s="392" t="s">
        <v>2913</v>
      </c>
      <c r="D896" s="393" t="s">
        <v>1585</v>
      </c>
      <c r="E896" s="394">
        <v>1</v>
      </c>
      <c r="F896" s="395"/>
      <c r="G896" s="396">
        <f>E896*F896</f>
        <v>0</v>
      </c>
      <c r="H896" s="421"/>
      <c r="I896" s="403"/>
      <c r="J896" s="405"/>
      <c r="K896" s="405"/>
      <c r="L896" s="405"/>
      <c r="M896" s="420"/>
      <c r="N896" s="400"/>
      <c r="R896" s="399"/>
    </row>
    <row r="897" spans="1:18" s="401" customFormat="1" ht="24" customHeight="1">
      <c r="A897" s="403"/>
      <c r="B897" s="404"/>
      <c r="C897" s="392" t="s">
        <v>2969</v>
      </c>
      <c r="D897" s="393"/>
      <c r="E897" s="394"/>
      <c r="F897" s="395"/>
      <c r="G897" s="396"/>
      <c r="H897" s="419"/>
      <c r="I897" s="403"/>
      <c r="J897" s="405"/>
      <c r="K897" s="405"/>
      <c r="L897" s="405"/>
      <c r="M897" s="420"/>
      <c r="N897" s="400"/>
      <c r="R897" s="399"/>
    </row>
    <row r="898" spans="1:18" s="401" customFormat="1" ht="24" customHeight="1">
      <c r="A898" s="403"/>
      <c r="I898" s="403"/>
      <c r="J898" s="405"/>
      <c r="K898" s="405"/>
      <c r="L898" s="405"/>
      <c r="M898" s="420"/>
      <c r="N898" s="400"/>
      <c r="R898" s="399"/>
    </row>
    <row r="899" spans="1:18" s="401" customFormat="1" ht="24" customHeight="1">
      <c r="A899" s="403"/>
      <c r="B899" s="404" t="s">
        <v>2970</v>
      </c>
      <c r="C899" s="392" t="s">
        <v>2913</v>
      </c>
      <c r="D899" s="393" t="s">
        <v>1585</v>
      </c>
      <c r="E899" s="394">
        <v>1</v>
      </c>
      <c r="F899" s="395"/>
      <c r="G899" s="396">
        <f>E899*F899</f>
        <v>0</v>
      </c>
      <c r="H899" s="421"/>
      <c r="I899" s="403"/>
      <c r="J899" s="405"/>
      <c r="K899" s="405"/>
      <c r="L899" s="405"/>
      <c r="M899" s="420"/>
      <c r="N899" s="400"/>
      <c r="R899" s="399"/>
    </row>
    <row r="900" spans="1:18" s="401" customFormat="1" ht="24" customHeight="1">
      <c r="A900" s="403"/>
      <c r="B900" s="404"/>
      <c r="C900" s="392" t="s">
        <v>2971</v>
      </c>
      <c r="D900" s="393"/>
      <c r="E900" s="394"/>
      <c r="F900" s="395"/>
      <c r="G900" s="396"/>
      <c r="H900" s="419"/>
      <c r="I900" s="403"/>
      <c r="J900" s="405"/>
      <c r="K900" s="405"/>
      <c r="L900" s="405"/>
      <c r="M900" s="420"/>
      <c r="N900" s="400"/>
      <c r="R900" s="399"/>
    </row>
    <row r="901" spans="1:18" s="401" customFormat="1" ht="24" customHeight="1">
      <c r="A901" s="403"/>
      <c r="B901" s="404"/>
      <c r="C901" s="392"/>
      <c r="D901" s="393"/>
      <c r="E901" s="394"/>
      <c r="F901" s="395"/>
      <c r="G901" s="396"/>
      <c r="H901" s="419"/>
      <c r="I901" s="403"/>
      <c r="J901" s="405"/>
      <c r="K901" s="405"/>
      <c r="L901" s="405"/>
      <c r="M901" s="420"/>
      <c r="N901" s="400"/>
      <c r="R901" s="399"/>
    </row>
    <row r="902" spans="1:18" s="401" customFormat="1" ht="24" customHeight="1">
      <c r="A902" s="403"/>
      <c r="B902" s="404"/>
      <c r="C902" s="392"/>
      <c r="D902" s="393"/>
      <c r="E902" s="394"/>
      <c r="F902" s="395"/>
      <c r="G902" s="396"/>
      <c r="H902" s="419"/>
      <c r="I902" s="403"/>
      <c r="J902" s="405"/>
      <c r="K902" s="405"/>
      <c r="L902" s="405"/>
      <c r="M902" s="420"/>
      <c r="N902" s="400"/>
      <c r="R902" s="417"/>
    </row>
    <row r="903" spans="1:18" s="401" customFormat="1" ht="24" customHeight="1">
      <c r="A903" s="403"/>
      <c r="B903" s="404" t="s">
        <v>2972</v>
      </c>
      <c r="C903" s="392" t="s">
        <v>2913</v>
      </c>
      <c r="D903" s="393" t="s">
        <v>1585</v>
      </c>
      <c r="E903" s="394">
        <v>1</v>
      </c>
      <c r="F903" s="395"/>
      <c r="G903" s="396">
        <f>E903*F903</f>
        <v>0</v>
      </c>
      <c r="H903" s="421"/>
      <c r="I903" s="403"/>
      <c r="J903" s="405"/>
      <c r="K903" s="405"/>
      <c r="L903" s="405"/>
      <c r="M903" s="420"/>
      <c r="N903" s="400"/>
      <c r="R903" s="399"/>
    </row>
    <row r="904" spans="1:18" s="401" customFormat="1" ht="24" customHeight="1">
      <c r="A904" s="403"/>
      <c r="B904" s="404"/>
      <c r="C904" s="392" t="s">
        <v>2973</v>
      </c>
      <c r="D904" s="393"/>
      <c r="E904" s="394"/>
      <c r="F904" s="395"/>
      <c r="G904" s="396"/>
      <c r="H904" s="419"/>
      <c r="I904" s="403"/>
      <c r="J904" s="405"/>
      <c r="K904" s="405"/>
      <c r="L904" s="405"/>
      <c r="M904" s="420"/>
      <c r="N904" s="400"/>
      <c r="R904" s="399"/>
    </row>
    <row r="905" spans="1:18" s="401" customFormat="1" ht="24" customHeight="1">
      <c r="A905" s="403"/>
      <c r="B905" s="404"/>
      <c r="C905" s="392"/>
      <c r="D905" s="393"/>
      <c r="E905" s="394"/>
      <c r="F905" s="395"/>
      <c r="G905" s="396"/>
      <c r="H905" s="419"/>
      <c r="I905" s="403"/>
      <c r="J905" s="405"/>
      <c r="K905" s="405"/>
      <c r="L905" s="405"/>
      <c r="M905" s="420"/>
      <c r="N905" s="400"/>
      <c r="R905" s="399"/>
    </row>
    <row r="906" spans="1:18" s="401" customFormat="1" ht="24" customHeight="1">
      <c r="A906" s="403"/>
      <c r="B906" s="404" t="s">
        <v>2974</v>
      </c>
      <c r="C906" s="392" t="s">
        <v>2913</v>
      </c>
      <c r="D906" s="393" t="s">
        <v>1585</v>
      </c>
      <c r="E906" s="394">
        <v>1</v>
      </c>
      <c r="F906" s="395"/>
      <c r="G906" s="396">
        <f>E906*F906</f>
        <v>0</v>
      </c>
      <c r="H906" s="421"/>
      <c r="I906" s="403"/>
      <c r="J906" s="405"/>
      <c r="K906" s="405"/>
      <c r="L906" s="405"/>
      <c r="M906" s="420"/>
      <c r="N906" s="400"/>
      <c r="R906" s="399"/>
    </row>
    <row r="907" spans="1:18" s="401" customFormat="1" ht="24" customHeight="1">
      <c r="A907" s="403"/>
      <c r="B907" s="404"/>
      <c r="C907" s="392" t="s">
        <v>2971</v>
      </c>
      <c r="D907" s="393"/>
      <c r="E907" s="394"/>
      <c r="F907" s="395"/>
      <c r="G907" s="396"/>
      <c r="H907" s="419"/>
      <c r="I907" s="403"/>
      <c r="J907" s="405"/>
      <c r="K907" s="405"/>
      <c r="L907" s="405"/>
      <c r="M907" s="420"/>
      <c r="N907" s="400"/>
      <c r="R907" s="399"/>
    </row>
    <row r="908" spans="1:18" s="401" customFormat="1" ht="24" customHeight="1">
      <c r="A908" s="403"/>
      <c r="I908" s="403"/>
      <c r="J908" s="405"/>
      <c r="K908" s="405"/>
      <c r="L908" s="405"/>
      <c r="M908" s="420"/>
      <c r="N908" s="400"/>
      <c r="R908" s="399"/>
    </row>
    <row r="909" spans="1:18" s="401" customFormat="1" ht="24" customHeight="1">
      <c r="A909" s="403"/>
      <c r="B909" s="404" t="s">
        <v>2975</v>
      </c>
      <c r="C909" s="392" t="s">
        <v>2913</v>
      </c>
      <c r="D909" s="393" t="s">
        <v>1585</v>
      </c>
      <c r="E909" s="394">
        <v>1</v>
      </c>
      <c r="F909" s="395"/>
      <c r="G909" s="396">
        <f>E909*F909</f>
        <v>0</v>
      </c>
      <c r="H909" s="421"/>
      <c r="I909" s="403"/>
      <c r="J909" s="405"/>
      <c r="K909" s="405"/>
      <c r="L909" s="405"/>
      <c r="M909" s="420"/>
      <c r="N909" s="400"/>
      <c r="R909" s="399"/>
    </row>
    <row r="910" spans="1:18" s="401" customFormat="1" ht="24" customHeight="1">
      <c r="A910" s="403"/>
      <c r="B910" s="404"/>
      <c r="C910" s="392" t="s">
        <v>2976</v>
      </c>
      <c r="D910" s="393"/>
      <c r="E910" s="394"/>
      <c r="F910" s="395"/>
      <c r="G910" s="396"/>
      <c r="H910" s="419"/>
      <c r="I910" s="403"/>
      <c r="J910" s="405"/>
      <c r="K910" s="405"/>
      <c r="L910" s="405"/>
      <c r="M910" s="420"/>
      <c r="N910" s="400"/>
      <c r="R910" s="399"/>
    </row>
    <row r="911" spans="1:18" s="401" customFormat="1" ht="24" customHeight="1">
      <c r="A911" s="403"/>
      <c r="I911" s="403"/>
      <c r="J911" s="405"/>
      <c r="K911" s="405"/>
      <c r="L911" s="405"/>
      <c r="M911" s="420"/>
      <c r="N911" s="400"/>
      <c r="R911" s="399"/>
    </row>
    <row r="912" spans="1:18" s="401" customFormat="1" ht="24" customHeight="1">
      <c r="A912" s="403"/>
      <c r="B912" s="404" t="s">
        <v>2977</v>
      </c>
      <c r="C912" s="392" t="s">
        <v>2913</v>
      </c>
      <c r="D912" s="393" t="s">
        <v>1585</v>
      </c>
      <c r="E912" s="394">
        <v>1</v>
      </c>
      <c r="F912" s="395"/>
      <c r="G912" s="396">
        <f>E912*F912</f>
        <v>0</v>
      </c>
      <c r="H912" s="421"/>
      <c r="I912" s="403"/>
      <c r="J912" s="405"/>
      <c r="K912" s="405"/>
      <c r="L912" s="405"/>
      <c r="M912" s="420"/>
      <c r="N912" s="400"/>
      <c r="R912" s="399"/>
    </row>
    <row r="913" spans="1:18" s="401" customFormat="1" ht="24" customHeight="1">
      <c r="A913" s="403"/>
      <c r="B913" s="404"/>
      <c r="C913" s="392" t="s">
        <v>2978</v>
      </c>
      <c r="D913" s="393"/>
      <c r="E913" s="394"/>
      <c r="F913" s="395"/>
      <c r="G913" s="396"/>
      <c r="H913" s="419"/>
      <c r="I913" s="403"/>
      <c r="J913" s="405"/>
      <c r="K913" s="405"/>
      <c r="L913" s="405"/>
      <c r="M913" s="420"/>
      <c r="N913" s="400"/>
      <c r="R913" s="399"/>
    </row>
    <row r="914" spans="1:18" s="401" customFormat="1" ht="24" customHeight="1">
      <c r="A914" s="403"/>
      <c r="B914" s="404"/>
      <c r="C914" s="392"/>
      <c r="D914" s="393"/>
      <c r="E914" s="394"/>
      <c r="F914" s="395"/>
      <c r="G914" s="396"/>
      <c r="H914" s="419"/>
      <c r="I914" s="403"/>
      <c r="J914" s="405"/>
      <c r="K914" s="405"/>
      <c r="L914" s="405"/>
      <c r="M914" s="420"/>
      <c r="N914" s="400"/>
      <c r="R914" s="399"/>
    </row>
    <row r="915" spans="1:18" s="401" customFormat="1" ht="24" customHeight="1">
      <c r="A915" s="403"/>
      <c r="B915" s="404" t="s">
        <v>2979</v>
      </c>
      <c r="C915" s="392" t="s">
        <v>2913</v>
      </c>
      <c r="D915" s="393" t="s">
        <v>1585</v>
      </c>
      <c r="E915" s="394">
        <v>1</v>
      </c>
      <c r="F915" s="395"/>
      <c r="G915" s="396">
        <f>E915*F915</f>
        <v>0</v>
      </c>
      <c r="H915" s="421"/>
      <c r="I915" s="403"/>
      <c r="J915" s="405"/>
      <c r="K915" s="405"/>
      <c r="L915" s="405"/>
      <c r="M915" s="420"/>
      <c r="N915" s="400"/>
      <c r="R915" s="399"/>
    </row>
    <row r="916" spans="1:18" s="401" customFormat="1" ht="24" customHeight="1">
      <c r="A916" s="403"/>
      <c r="B916" s="404"/>
      <c r="C916" s="392" t="s">
        <v>2971</v>
      </c>
      <c r="D916" s="393"/>
      <c r="E916" s="394"/>
      <c r="F916" s="395"/>
      <c r="G916" s="396"/>
      <c r="H916" s="419"/>
      <c r="I916" s="403"/>
      <c r="J916" s="405"/>
      <c r="K916" s="405"/>
      <c r="L916" s="405"/>
      <c r="M916" s="420"/>
      <c r="N916" s="400"/>
      <c r="R916" s="399"/>
    </row>
    <row r="917" spans="1:18" s="401" customFormat="1" ht="24" customHeight="1">
      <c r="A917" s="403"/>
      <c r="B917" s="404"/>
      <c r="C917" s="392"/>
      <c r="D917" s="393"/>
      <c r="E917" s="394"/>
      <c r="F917" s="395"/>
      <c r="G917" s="396"/>
      <c r="H917" s="419"/>
      <c r="I917" s="403"/>
      <c r="J917" s="405"/>
      <c r="K917" s="405"/>
      <c r="L917" s="405"/>
      <c r="M917" s="420"/>
      <c r="N917" s="400"/>
      <c r="R917" s="399"/>
    </row>
    <row r="918" spans="1:18" s="401" customFormat="1" ht="24" customHeight="1">
      <c r="A918" s="403"/>
      <c r="B918" s="404" t="s">
        <v>2980</v>
      </c>
      <c r="C918" s="392" t="s">
        <v>2913</v>
      </c>
      <c r="D918" s="393" t="s">
        <v>1585</v>
      </c>
      <c r="E918" s="394">
        <v>1</v>
      </c>
      <c r="F918" s="395"/>
      <c r="G918" s="396">
        <f>E918*F918</f>
        <v>0</v>
      </c>
      <c r="H918" s="421"/>
      <c r="I918" s="403"/>
      <c r="J918" s="405"/>
      <c r="K918" s="405"/>
      <c r="L918" s="405"/>
      <c r="M918" s="420"/>
      <c r="N918" s="400"/>
      <c r="R918" s="399"/>
    </row>
    <row r="919" spans="1:18" s="401" customFormat="1" ht="24" customHeight="1">
      <c r="A919" s="403"/>
      <c r="B919" s="404"/>
      <c r="C919" s="392" t="s">
        <v>2981</v>
      </c>
      <c r="D919" s="393"/>
      <c r="E919" s="394"/>
      <c r="F919" s="395"/>
      <c r="G919" s="396"/>
      <c r="H919" s="419"/>
      <c r="I919" s="403"/>
      <c r="J919" s="405"/>
      <c r="K919" s="405"/>
      <c r="L919" s="405"/>
      <c r="M919" s="420"/>
      <c r="N919" s="400"/>
      <c r="R919" s="399"/>
    </row>
    <row r="920" spans="1:18" s="401" customFormat="1" ht="24" customHeight="1">
      <c r="A920" s="403"/>
      <c r="I920" s="403"/>
      <c r="J920" s="405"/>
      <c r="K920" s="405"/>
      <c r="L920" s="405"/>
      <c r="M920" s="420"/>
      <c r="N920" s="400"/>
      <c r="R920" s="399"/>
    </row>
    <row r="921" spans="1:18" s="401" customFormat="1" ht="24" customHeight="1">
      <c r="A921" s="403"/>
      <c r="B921" s="404" t="s">
        <v>2982</v>
      </c>
      <c r="C921" s="392" t="s">
        <v>2913</v>
      </c>
      <c r="D921" s="393" t="s">
        <v>1585</v>
      </c>
      <c r="E921" s="394">
        <v>1</v>
      </c>
      <c r="F921" s="395"/>
      <c r="G921" s="396">
        <f>E921*F921</f>
        <v>0</v>
      </c>
      <c r="H921" s="421"/>
      <c r="I921" s="403"/>
      <c r="J921" s="405"/>
      <c r="K921" s="405"/>
      <c r="L921" s="405"/>
      <c r="M921" s="420"/>
      <c r="N921" s="400"/>
      <c r="R921" s="399"/>
    </row>
    <row r="922" spans="1:18" s="401" customFormat="1" ht="24" customHeight="1">
      <c r="A922" s="403"/>
      <c r="B922" s="404"/>
      <c r="C922" s="392" t="s">
        <v>2983</v>
      </c>
      <c r="D922" s="393"/>
      <c r="E922" s="394"/>
      <c r="F922" s="395"/>
      <c r="G922" s="396"/>
      <c r="H922" s="419"/>
      <c r="I922" s="403"/>
      <c r="J922" s="405"/>
      <c r="K922" s="405"/>
      <c r="L922" s="405"/>
      <c r="M922" s="420"/>
      <c r="N922" s="400"/>
      <c r="R922" s="399"/>
    </row>
    <row r="923" spans="1:18" s="401" customFormat="1" ht="24" customHeight="1">
      <c r="A923" s="403"/>
      <c r="I923" s="403"/>
      <c r="J923" s="405"/>
      <c r="K923" s="405"/>
      <c r="L923" s="405"/>
      <c r="M923" s="420"/>
      <c r="N923" s="400"/>
      <c r="R923" s="399"/>
    </row>
    <row r="924" spans="1:18" s="401" customFormat="1" ht="24" customHeight="1">
      <c r="A924" s="403"/>
      <c r="B924" s="404" t="s">
        <v>2984</v>
      </c>
      <c r="C924" s="392" t="s">
        <v>2890</v>
      </c>
      <c r="D924" s="393" t="s">
        <v>1585</v>
      </c>
      <c r="E924" s="394">
        <v>2</v>
      </c>
      <c r="F924" s="395"/>
      <c r="G924" s="396">
        <f>E924*F924</f>
        <v>0</v>
      </c>
      <c r="H924" s="421"/>
      <c r="I924" s="403"/>
      <c r="J924" s="405"/>
      <c r="K924" s="405"/>
      <c r="L924" s="405"/>
      <c r="M924" s="420"/>
      <c r="N924" s="400"/>
      <c r="R924" s="399"/>
    </row>
    <row r="925" spans="1:18" s="401" customFormat="1" ht="24" customHeight="1">
      <c r="A925" s="403"/>
      <c r="B925" s="404"/>
      <c r="C925" s="392" t="s">
        <v>2916</v>
      </c>
      <c r="D925" s="393"/>
      <c r="E925" s="394"/>
      <c r="F925" s="395"/>
      <c r="G925" s="396"/>
      <c r="H925" s="419"/>
      <c r="I925" s="403"/>
      <c r="J925" s="405"/>
      <c r="K925" s="405"/>
      <c r="L925" s="405"/>
      <c r="M925" s="420"/>
      <c r="N925" s="400"/>
      <c r="R925" s="399"/>
    </row>
    <row r="926" spans="1:18" s="401" customFormat="1" ht="24" customHeight="1">
      <c r="A926" s="403"/>
      <c r="B926" s="404"/>
      <c r="C926" s="392"/>
      <c r="D926" s="393"/>
      <c r="E926" s="394"/>
      <c r="F926" s="395"/>
      <c r="G926" s="396"/>
      <c r="H926" s="419"/>
      <c r="I926" s="403"/>
      <c r="J926" s="405"/>
      <c r="K926" s="405"/>
      <c r="L926" s="405"/>
      <c r="M926" s="420"/>
      <c r="N926" s="400"/>
      <c r="R926" s="399"/>
    </row>
    <row r="927" spans="1:18" s="401" customFormat="1" ht="24" customHeight="1">
      <c r="A927" s="403"/>
      <c r="B927" s="404"/>
      <c r="C927" s="392"/>
      <c r="D927" s="393"/>
      <c r="E927" s="394"/>
      <c r="F927" s="395"/>
      <c r="G927" s="396"/>
      <c r="H927" s="419"/>
      <c r="I927" s="403"/>
      <c r="J927" s="405"/>
      <c r="K927" s="405"/>
      <c r="L927" s="405"/>
      <c r="M927" s="420"/>
      <c r="N927" s="400"/>
      <c r="R927" s="417"/>
    </row>
    <row r="928" spans="1:18" s="401" customFormat="1" ht="24" customHeight="1">
      <c r="A928" s="403"/>
      <c r="B928" s="404" t="s">
        <v>2985</v>
      </c>
      <c r="C928" s="392" t="s">
        <v>2986</v>
      </c>
      <c r="D928" s="393" t="s">
        <v>2810</v>
      </c>
      <c r="E928" s="401">
        <v>66</v>
      </c>
      <c r="G928" s="396">
        <f>E928*F928</f>
        <v>0</v>
      </c>
      <c r="H928" s="421"/>
      <c r="I928" s="403"/>
      <c r="J928" s="405"/>
      <c r="K928" s="405"/>
      <c r="L928" s="405"/>
      <c r="M928" s="420"/>
      <c r="N928" s="400"/>
      <c r="R928" s="399"/>
    </row>
    <row r="929" spans="1:18" s="401" customFormat="1" ht="24" customHeight="1">
      <c r="A929" s="403"/>
      <c r="I929" s="403"/>
      <c r="J929" s="405"/>
      <c r="K929" s="405"/>
      <c r="L929" s="405"/>
      <c r="M929" s="420"/>
      <c r="N929" s="400"/>
      <c r="R929" s="399"/>
    </row>
    <row r="930" spans="1:18" s="401" customFormat="1" ht="24" customHeight="1">
      <c r="A930" s="403"/>
      <c r="B930" s="404"/>
      <c r="C930" s="392"/>
      <c r="D930" s="393"/>
      <c r="E930" s="394"/>
      <c r="F930" s="395"/>
      <c r="G930" s="396"/>
      <c r="H930" s="419"/>
      <c r="I930" s="403"/>
      <c r="J930" s="405"/>
      <c r="K930" s="405"/>
      <c r="L930" s="405"/>
      <c r="M930" s="420"/>
      <c r="N930" s="400"/>
      <c r="R930" s="399"/>
    </row>
    <row r="931" spans="1:18" s="401" customFormat="1" ht="24" customHeight="1">
      <c r="A931" s="403"/>
      <c r="B931" s="404"/>
      <c r="C931" s="392"/>
      <c r="D931" s="393"/>
      <c r="E931" s="394"/>
      <c r="F931" s="395"/>
      <c r="G931" s="396"/>
      <c r="H931" s="419"/>
      <c r="I931" s="403"/>
      <c r="J931" s="405"/>
      <c r="K931" s="405"/>
      <c r="L931" s="405"/>
      <c r="M931" s="420"/>
      <c r="N931" s="400"/>
      <c r="R931" s="399"/>
    </row>
    <row r="932" spans="1:18" s="401" customFormat="1" ht="24" customHeight="1">
      <c r="A932" s="403"/>
      <c r="I932" s="403"/>
      <c r="J932" s="405"/>
      <c r="K932" s="405"/>
      <c r="L932" s="405"/>
      <c r="M932" s="420"/>
      <c r="N932" s="400"/>
      <c r="R932" s="399"/>
    </row>
    <row r="933" spans="1:18" s="401" customFormat="1" ht="24" customHeight="1">
      <c r="A933" s="403"/>
      <c r="I933" s="403"/>
      <c r="J933" s="405"/>
      <c r="K933" s="405"/>
      <c r="L933" s="405"/>
      <c r="M933" s="420"/>
      <c r="N933" s="400"/>
      <c r="R933" s="399"/>
    </row>
    <row r="934" spans="1:18" s="401" customFormat="1" ht="24" customHeight="1">
      <c r="A934" s="403"/>
      <c r="B934" s="404"/>
      <c r="C934" s="392"/>
      <c r="D934" s="393"/>
      <c r="E934" s="394"/>
      <c r="F934" s="395"/>
      <c r="G934" s="396"/>
      <c r="H934" s="419"/>
      <c r="I934" s="403"/>
      <c r="J934" s="405"/>
      <c r="K934" s="405"/>
      <c r="L934" s="405"/>
      <c r="M934" s="420"/>
      <c r="N934" s="400"/>
      <c r="R934" s="399"/>
    </row>
    <row r="935" spans="1:18" s="401" customFormat="1" ht="24" customHeight="1">
      <c r="A935" s="403"/>
      <c r="B935" s="404"/>
      <c r="C935" s="392"/>
      <c r="D935" s="393"/>
      <c r="E935" s="394"/>
      <c r="F935" s="395"/>
      <c r="G935" s="396"/>
      <c r="H935" s="419"/>
      <c r="I935" s="403"/>
      <c r="J935" s="405"/>
      <c r="K935" s="405"/>
      <c r="L935" s="405"/>
      <c r="M935" s="420"/>
      <c r="N935" s="400"/>
      <c r="R935" s="399"/>
    </row>
    <row r="936" spans="1:18" s="401" customFormat="1" ht="24" customHeight="1">
      <c r="A936" s="403"/>
      <c r="I936" s="403"/>
      <c r="J936" s="405"/>
      <c r="K936" s="405"/>
      <c r="L936" s="405"/>
      <c r="M936" s="420"/>
      <c r="N936" s="400"/>
      <c r="R936" s="399"/>
    </row>
    <row r="937" spans="1:18" s="401" customFormat="1" ht="24" customHeight="1">
      <c r="A937" s="403"/>
      <c r="I937" s="403"/>
      <c r="J937" s="405"/>
      <c r="K937" s="405"/>
      <c r="L937" s="405"/>
      <c r="M937" s="420"/>
      <c r="N937" s="400"/>
      <c r="R937" s="399"/>
    </row>
    <row r="938" spans="1:18" s="401" customFormat="1" ht="24" customHeight="1">
      <c r="A938" s="403"/>
      <c r="B938" s="404"/>
      <c r="C938" s="392"/>
      <c r="D938" s="393"/>
      <c r="E938" s="394"/>
      <c r="F938" s="395"/>
      <c r="G938" s="396"/>
      <c r="H938" s="419"/>
      <c r="I938" s="403"/>
      <c r="J938" s="405"/>
      <c r="K938" s="405"/>
      <c r="L938" s="405"/>
      <c r="M938" s="420"/>
      <c r="N938" s="400"/>
      <c r="R938" s="399"/>
    </row>
    <row r="939" spans="1:18" s="401" customFormat="1" ht="24" customHeight="1">
      <c r="A939" s="403"/>
      <c r="B939" s="404"/>
      <c r="C939" s="392"/>
      <c r="D939" s="393"/>
      <c r="E939" s="394"/>
      <c r="F939" s="395"/>
      <c r="G939" s="396"/>
      <c r="H939" s="419"/>
      <c r="I939" s="403"/>
      <c r="J939" s="405"/>
      <c r="K939" s="405"/>
      <c r="L939" s="405"/>
      <c r="M939" s="420"/>
      <c r="N939" s="400"/>
      <c r="R939" s="399"/>
    </row>
    <row r="940" spans="1:18" s="401" customFormat="1" ht="24" customHeight="1">
      <c r="A940" s="403"/>
      <c r="I940" s="403"/>
      <c r="J940" s="405"/>
      <c r="K940" s="405"/>
      <c r="L940" s="405"/>
      <c r="M940" s="420"/>
      <c r="N940" s="400"/>
      <c r="R940" s="399"/>
    </row>
    <row r="941" spans="1:18" s="401" customFormat="1" ht="24" customHeight="1">
      <c r="A941" s="403"/>
      <c r="I941" s="403"/>
      <c r="J941" s="405"/>
      <c r="K941" s="405"/>
      <c r="L941" s="405"/>
      <c r="M941" s="420"/>
      <c r="N941" s="400"/>
      <c r="R941" s="399"/>
    </row>
    <row r="942" spans="1:18" s="401" customFormat="1" ht="24" customHeight="1">
      <c r="A942" s="403"/>
      <c r="B942" s="404"/>
      <c r="C942" s="392"/>
      <c r="D942" s="393"/>
      <c r="E942" s="394"/>
      <c r="F942" s="395"/>
      <c r="G942" s="396"/>
      <c r="H942" s="419"/>
      <c r="I942" s="403"/>
      <c r="J942" s="405"/>
      <c r="K942" s="405"/>
      <c r="L942" s="405"/>
      <c r="M942" s="420"/>
      <c r="N942" s="400"/>
      <c r="R942" s="399"/>
    </row>
    <row r="943" spans="1:18" s="401" customFormat="1" ht="24" customHeight="1">
      <c r="A943" s="403"/>
      <c r="B943" s="404"/>
      <c r="C943" s="392"/>
      <c r="D943" s="393"/>
      <c r="E943" s="394"/>
      <c r="F943" s="395"/>
      <c r="G943" s="396"/>
      <c r="H943" s="419"/>
      <c r="I943" s="403"/>
      <c r="J943" s="405"/>
      <c r="K943" s="405"/>
      <c r="L943" s="405"/>
      <c r="M943" s="420"/>
      <c r="N943" s="400"/>
      <c r="R943" s="399"/>
    </row>
    <row r="944" spans="1:18" ht="24" customHeight="1">
      <c r="E944" s="394"/>
    </row>
    <row r="945" spans="1:18" ht="24" customHeight="1">
      <c r="E945" s="394"/>
    </row>
    <row r="946" spans="1:18" ht="24" customHeight="1">
      <c r="E946" s="394"/>
    </row>
    <row r="947" spans="1:18" ht="24" customHeight="1">
      <c r="E947" s="394"/>
    </row>
    <row r="948" spans="1:18" ht="24" customHeight="1">
      <c r="E948" s="394"/>
    </row>
    <row r="949" spans="1:18" ht="24" customHeight="1">
      <c r="E949" s="394"/>
    </row>
    <row r="950" spans="1:18" ht="24" customHeight="1">
      <c r="E950" s="394"/>
    </row>
    <row r="951" spans="1:18" s="401" customFormat="1" ht="24" customHeight="1">
      <c r="A951" s="403"/>
      <c r="B951" s="404" t="s">
        <v>2159</v>
      </c>
      <c r="C951" s="410"/>
      <c r="D951" s="411"/>
      <c r="E951" s="394"/>
      <c r="F951" s="413"/>
      <c r="G951" s="395">
        <f>SUM($G$728:$G$950)</f>
        <v>0</v>
      </c>
      <c r="H951" s="445"/>
      <c r="I951" s="403"/>
      <c r="J951" s="405"/>
      <c r="K951" s="405"/>
      <c r="L951" s="405"/>
      <c r="M951" s="415"/>
      <c r="N951" s="400"/>
      <c r="R951" s="399"/>
    </row>
    <row r="952" spans="1:18" s="401" customFormat="1" ht="24" customHeight="1">
      <c r="A952" s="403"/>
      <c r="B952" s="391"/>
      <c r="C952" s="392"/>
      <c r="D952" s="403"/>
      <c r="E952" s="394"/>
      <c r="F952" s="395"/>
      <c r="G952" s="395"/>
      <c r="H952" s="395"/>
      <c r="I952" s="403"/>
      <c r="J952" s="405"/>
      <c r="K952" s="405"/>
      <c r="L952" s="405"/>
      <c r="M952" s="406"/>
      <c r="N952" s="400"/>
      <c r="R952" s="417"/>
    </row>
    <row r="953" spans="1:18" s="401" customFormat="1" ht="24" customHeight="1">
      <c r="A953" s="422" t="s">
        <v>2233</v>
      </c>
      <c r="B953" s="391" t="s">
        <v>2987</v>
      </c>
      <c r="C953" s="392"/>
      <c r="D953" s="403"/>
      <c r="E953" s="394"/>
      <c r="F953" s="395"/>
      <c r="G953" s="395"/>
      <c r="H953" s="395"/>
      <c r="I953" s="403"/>
      <c r="J953" s="405"/>
      <c r="K953" s="405"/>
      <c r="L953" s="405"/>
      <c r="M953" s="406"/>
      <c r="N953" s="400"/>
      <c r="R953" s="399"/>
    </row>
    <row r="954" spans="1:18" s="401" customFormat="1" ht="24" customHeight="1">
      <c r="A954" s="403"/>
      <c r="B954" s="391"/>
      <c r="C954" s="392"/>
      <c r="D954" s="403"/>
      <c r="E954" s="394"/>
      <c r="F954" s="395"/>
      <c r="G954" s="395"/>
      <c r="H954" s="395"/>
      <c r="I954" s="403"/>
      <c r="J954" s="405"/>
      <c r="K954" s="405"/>
      <c r="L954" s="405"/>
      <c r="M954" s="406"/>
      <c r="N954" s="400"/>
      <c r="R954" s="399"/>
    </row>
    <row r="955" spans="1:18" s="401" customFormat="1" ht="24" customHeight="1">
      <c r="A955" s="403"/>
      <c r="B955" s="391" t="s">
        <v>2794</v>
      </c>
      <c r="C955" s="392" t="s">
        <v>2798</v>
      </c>
      <c r="D955" s="393" t="s">
        <v>2796</v>
      </c>
      <c r="E955" s="394">
        <v>70</v>
      </c>
      <c r="F955" s="395"/>
      <c r="G955" s="396">
        <f>E955*F955</f>
        <v>0</v>
      </c>
      <c r="H955" s="397"/>
      <c r="I955" s="403"/>
      <c r="J955" s="405"/>
      <c r="K955" s="405"/>
      <c r="L955" s="405"/>
      <c r="M955" s="420"/>
      <c r="N955" s="400"/>
      <c r="R955" s="399"/>
    </row>
    <row r="956" spans="1:18" s="401" customFormat="1" ht="24" customHeight="1">
      <c r="A956" s="403"/>
      <c r="B956" s="391" t="s">
        <v>2794</v>
      </c>
      <c r="C956" s="392" t="s">
        <v>2799</v>
      </c>
      <c r="D956" s="393" t="s">
        <v>2796</v>
      </c>
      <c r="E956" s="394">
        <v>32</v>
      </c>
      <c r="F956" s="395"/>
      <c r="G956" s="396">
        <f t="shared" ref="G956:G958" si="127">E956*F956</f>
        <v>0</v>
      </c>
      <c r="H956" s="397"/>
      <c r="I956" s="403"/>
      <c r="J956" s="405"/>
      <c r="K956" s="405"/>
      <c r="L956" s="405"/>
      <c r="M956" s="420"/>
      <c r="N956" s="400"/>
      <c r="R956" s="399"/>
    </row>
    <row r="957" spans="1:18" s="401" customFormat="1" ht="24" customHeight="1">
      <c r="A957" s="403"/>
      <c r="B957" s="391" t="s">
        <v>2794</v>
      </c>
      <c r="C957" s="392" t="s">
        <v>2988</v>
      </c>
      <c r="D957" s="393" t="s">
        <v>2796</v>
      </c>
      <c r="E957" s="394">
        <v>3</v>
      </c>
      <c r="F957" s="395"/>
      <c r="G957" s="396">
        <f>E957*F957</f>
        <v>0</v>
      </c>
      <c r="H957" s="397"/>
      <c r="I957" s="403"/>
      <c r="J957" s="405"/>
      <c r="K957" s="405"/>
      <c r="L957" s="405"/>
      <c r="M957" s="420"/>
      <c r="N957" s="400"/>
      <c r="R957" s="399"/>
    </row>
    <row r="958" spans="1:18" s="401" customFormat="1" ht="24" customHeight="1">
      <c r="A958" s="403"/>
      <c r="B958" s="391" t="s">
        <v>2989</v>
      </c>
      <c r="C958" s="392" t="s">
        <v>2798</v>
      </c>
      <c r="D958" s="393" t="s">
        <v>2796</v>
      </c>
      <c r="E958" s="394">
        <v>1</v>
      </c>
      <c r="F958" s="395"/>
      <c r="G958" s="396">
        <f t="shared" si="127"/>
        <v>0</v>
      </c>
      <c r="H958" s="397"/>
      <c r="I958" s="403"/>
      <c r="J958" s="405"/>
      <c r="K958" s="405"/>
      <c r="L958" s="405"/>
      <c r="M958" s="406"/>
      <c r="N958" s="400"/>
      <c r="R958" s="399"/>
    </row>
    <row r="959" spans="1:18" s="401" customFormat="1" ht="24" customHeight="1">
      <c r="A959" s="403"/>
      <c r="B959" s="391" t="s">
        <v>2794</v>
      </c>
      <c r="C959" s="392" t="s">
        <v>2800</v>
      </c>
      <c r="D959" s="393" t="s">
        <v>2796</v>
      </c>
      <c r="E959" s="394">
        <v>1</v>
      </c>
      <c r="F959" s="395"/>
      <c r="G959" s="396">
        <f t="shared" ref="G959:G1001" si="128">E959*F959</f>
        <v>0</v>
      </c>
      <c r="H959" s="397"/>
      <c r="I959" s="403"/>
      <c r="J959" s="405"/>
      <c r="K959" s="405"/>
      <c r="L959" s="405"/>
      <c r="M959" s="406"/>
      <c r="N959" s="400"/>
      <c r="R959" s="399"/>
    </row>
    <row r="960" spans="1:18" s="401" customFormat="1" ht="24" customHeight="1">
      <c r="A960" s="403"/>
      <c r="B960" s="391"/>
      <c r="C960" s="392"/>
      <c r="D960" s="403"/>
      <c r="E960" s="394"/>
      <c r="F960" s="395"/>
      <c r="G960" s="396"/>
      <c r="H960" s="419"/>
      <c r="I960" s="403"/>
      <c r="J960" s="405"/>
      <c r="K960" s="405"/>
      <c r="L960" s="405"/>
      <c r="M960" s="406"/>
      <c r="N960" s="400"/>
      <c r="R960" s="399"/>
    </row>
    <row r="961" spans="1:18" s="401" customFormat="1" ht="24" customHeight="1">
      <c r="A961" s="403"/>
      <c r="B961" s="391" t="s">
        <v>2801</v>
      </c>
      <c r="C961" s="392" t="s">
        <v>2990</v>
      </c>
      <c r="D961" s="393" t="s">
        <v>101</v>
      </c>
      <c r="E961" s="394">
        <v>15</v>
      </c>
      <c r="F961" s="395"/>
      <c r="G961" s="396">
        <f t="shared" si="128"/>
        <v>0</v>
      </c>
      <c r="H961" s="435"/>
      <c r="I961" s="403"/>
      <c r="J961" s="405"/>
      <c r="K961" s="405"/>
      <c r="L961" s="405"/>
      <c r="M961" s="406"/>
      <c r="N961" s="400"/>
      <c r="R961" s="399"/>
    </row>
    <row r="962" spans="1:18" s="401" customFormat="1" ht="24" customHeight="1">
      <c r="A962" s="403"/>
      <c r="B962" s="391" t="s">
        <v>2801</v>
      </c>
      <c r="C962" s="392" t="s">
        <v>2991</v>
      </c>
      <c r="D962" s="393" t="s">
        <v>101</v>
      </c>
      <c r="E962" s="394">
        <v>62</v>
      </c>
      <c r="F962" s="395"/>
      <c r="G962" s="396">
        <f t="shared" si="128"/>
        <v>0</v>
      </c>
      <c r="H962" s="435"/>
      <c r="I962" s="403"/>
      <c r="J962" s="405"/>
      <c r="K962" s="405"/>
      <c r="L962" s="405"/>
      <c r="M962" s="406"/>
      <c r="N962" s="400"/>
      <c r="R962" s="399"/>
    </row>
    <row r="963" spans="1:18" s="401" customFormat="1" ht="24" customHeight="1">
      <c r="A963" s="403"/>
      <c r="B963" s="391" t="s">
        <v>2801</v>
      </c>
      <c r="C963" s="392" t="s">
        <v>2992</v>
      </c>
      <c r="D963" s="393" t="s">
        <v>101</v>
      </c>
      <c r="E963" s="394">
        <v>13</v>
      </c>
      <c r="F963" s="395"/>
      <c r="G963" s="396">
        <f t="shared" si="128"/>
        <v>0</v>
      </c>
      <c r="H963" s="435"/>
      <c r="I963" s="403"/>
      <c r="J963" s="405"/>
      <c r="K963" s="405"/>
      <c r="L963" s="405"/>
      <c r="M963" s="406"/>
      <c r="N963" s="400"/>
      <c r="R963" s="399"/>
    </row>
    <row r="964" spans="1:18" s="401" customFormat="1" ht="24" customHeight="1">
      <c r="A964" s="403"/>
      <c r="B964" s="391" t="s">
        <v>2801</v>
      </c>
      <c r="C964" s="392" t="s">
        <v>2993</v>
      </c>
      <c r="D964" s="393" t="s">
        <v>101</v>
      </c>
      <c r="E964" s="394">
        <v>8</v>
      </c>
      <c r="F964" s="395"/>
      <c r="G964" s="396">
        <f t="shared" si="128"/>
        <v>0</v>
      </c>
      <c r="H964" s="397"/>
      <c r="I964" s="403"/>
      <c r="J964" s="405"/>
      <c r="K964" s="405"/>
      <c r="L964" s="405"/>
      <c r="M964" s="406"/>
      <c r="N964" s="400"/>
      <c r="R964" s="399"/>
    </row>
    <row r="965" spans="1:18" s="401" customFormat="1" ht="24" customHeight="1">
      <c r="A965" s="403"/>
      <c r="B965" s="391" t="s">
        <v>2801</v>
      </c>
      <c r="C965" s="392" t="s">
        <v>2802</v>
      </c>
      <c r="D965" s="393" t="s">
        <v>101</v>
      </c>
      <c r="E965" s="394">
        <v>133</v>
      </c>
      <c r="F965" s="395"/>
      <c r="G965" s="396">
        <f t="shared" si="128"/>
        <v>0</v>
      </c>
      <c r="H965" s="397"/>
      <c r="I965" s="403"/>
      <c r="J965" s="405"/>
      <c r="K965" s="405"/>
      <c r="L965" s="405"/>
      <c r="M965" s="406"/>
      <c r="N965" s="400"/>
      <c r="R965" s="399"/>
    </row>
    <row r="966" spans="1:18" s="401" customFormat="1" ht="24" customHeight="1">
      <c r="A966" s="403"/>
      <c r="B966" s="391" t="s">
        <v>2801</v>
      </c>
      <c r="C966" s="392" t="s">
        <v>2803</v>
      </c>
      <c r="D966" s="393" t="s">
        <v>101</v>
      </c>
      <c r="E966" s="394">
        <v>289</v>
      </c>
      <c r="F966" s="395"/>
      <c r="G966" s="396">
        <f t="shared" si="128"/>
        <v>0</v>
      </c>
      <c r="H966" s="397"/>
      <c r="I966" s="403"/>
      <c r="J966" s="405"/>
      <c r="K966" s="405"/>
      <c r="L966" s="405"/>
      <c r="M966" s="406"/>
      <c r="N966" s="400"/>
      <c r="R966" s="399"/>
    </row>
    <row r="967" spans="1:18" s="403" customFormat="1" ht="24" customHeight="1">
      <c r="B967" s="391" t="s">
        <v>2801</v>
      </c>
      <c r="C967" s="392" t="s">
        <v>2804</v>
      </c>
      <c r="D967" s="393" t="s">
        <v>101</v>
      </c>
      <c r="E967" s="394">
        <v>221</v>
      </c>
      <c r="F967" s="395"/>
      <c r="G967" s="396">
        <f t="shared" si="128"/>
        <v>0</v>
      </c>
      <c r="H967" s="397"/>
      <c r="J967" s="405"/>
      <c r="K967" s="405"/>
      <c r="L967" s="405"/>
      <c r="M967" s="406"/>
      <c r="N967" s="400"/>
      <c r="O967" s="401"/>
      <c r="P967" s="401"/>
      <c r="Q967" s="401"/>
      <c r="R967" s="399"/>
    </row>
    <row r="968" spans="1:18" s="403" customFormat="1" ht="24" customHeight="1">
      <c r="B968" s="391" t="s">
        <v>2801</v>
      </c>
      <c r="C968" s="392" t="s">
        <v>2805</v>
      </c>
      <c r="D968" s="393" t="s">
        <v>101</v>
      </c>
      <c r="E968" s="394">
        <v>95</v>
      </c>
      <c r="F968" s="395"/>
      <c r="G968" s="396">
        <f t="shared" si="128"/>
        <v>0</v>
      </c>
      <c r="H968" s="397"/>
      <c r="J968" s="405"/>
      <c r="K968" s="405"/>
      <c r="L968" s="405"/>
      <c r="M968" s="406"/>
      <c r="N968" s="400"/>
      <c r="O968" s="401"/>
      <c r="P968" s="401"/>
      <c r="Q968" s="401"/>
      <c r="R968" s="399"/>
    </row>
    <row r="969" spans="1:18" s="403" customFormat="1" ht="24" customHeight="1">
      <c r="B969" s="391" t="s">
        <v>2994</v>
      </c>
      <c r="C969" s="392" t="s">
        <v>2993</v>
      </c>
      <c r="D969" s="393" t="s">
        <v>101</v>
      </c>
      <c r="E969" s="394">
        <v>2</v>
      </c>
      <c r="F969" s="395"/>
      <c r="G969" s="396">
        <f t="shared" si="128"/>
        <v>0</v>
      </c>
      <c r="H969" s="397"/>
      <c r="J969" s="405"/>
      <c r="K969" s="405"/>
      <c r="L969" s="405"/>
      <c r="M969" s="406"/>
      <c r="N969" s="400"/>
      <c r="O969" s="401"/>
      <c r="P969" s="401"/>
      <c r="Q969" s="401"/>
      <c r="R969" s="399"/>
    </row>
    <row r="970" spans="1:18" s="403" customFormat="1" ht="24" customHeight="1">
      <c r="B970" s="391" t="s">
        <v>2994</v>
      </c>
      <c r="C970" s="392" t="s">
        <v>2802</v>
      </c>
      <c r="D970" s="393" t="s">
        <v>101</v>
      </c>
      <c r="E970" s="394">
        <v>16</v>
      </c>
      <c r="F970" s="395"/>
      <c r="G970" s="396">
        <f t="shared" si="128"/>
        <v>0</v>
      </c>
      <c r="H970" s="397"/>
      <c r="J970" s="405"/>
      <c r="K970" s="405"/>
      <c r="L970" s="405"/>
      <c r="M970" s="406"/>
      <c r="N970" s="400"/>
      <c r="O970" s="401"/>
      <c r="P970" s="401"/>
      <c r="Q970" s="401"/>
      <c r="R970" s="399"/>
    </row>
    <row r="971" spans="1:18" s="403" customFormat="1" ht="24" customHeight="1">
      <c r="B971" s="391" t="s">
        <v>2801</v>
      </c>
      <c r="C971" s="392" t="s">
        <v>2800</v>
      </c>
      <c r="D971" s="393" t="s">
        <v>2796</v>
      </c>
      <c r="E971" s="394">
        <v>2</v>
      </c>
      <c r="F971" s="395"/>
      <c r="G971" s="396">
        <f t="shared" si="128"/>
        <v>0</v>
      </c>
      <c r="H971" s="397"/>
      <c r="J971" s="405"/>
      <c r="K971" s="405"/>
      <c r="L971" s="405"/>
      <c r="M971" s="406"/>
      <c r="N971" s="400"/>
      <c r="O971" s="401"/>
      <c r="P971" s="401"/>
      <c r="Q971" s="401"/>
      <c r="R971" s="399"/>
    </row>
    <row r="972" spans="1:18" s="403" customFormat="1" ht="24" customHeight="1">
      <c r="B972" s="391" t="s">
        <v>2995</v>
      </c>
      <c r="C972" s="392" t="s">
        <v>2996</v>
      </c>
      <c r="D972" s="393" t="s">
        <v>101</v>
      </c>
      <c r="E972" s="394">
        <v>5</v>
      </c>
      <c r="F972" s="395"/>
      <c r="G972" s="396">
        <f t="shared" si="128"/>
        <v>0</v>
      </c>
      <c r="H972" s="435"/>
      <c r="J972" s="405"/>
      <c r="K972" s="405"/>
      <c r="L972" s="405"/>
      <c r="M972" s="406"/>
      <c r="N972" s="400"/>
      <c r="O972" s="401"/>
      <c r="P972" s="401"/>
      <c r="Q972" s="401"/>
      <c r="R972" s="399"/>
    </row>
    <row r="973" spans="1:18" s="403" customFormat="1" ht="24" customHeight="1">
      <c r="B973" s="391" t="s">
        <v>2995</v>
      </c>
      <c r="C973" s="392" t="s">
        <v>2997</v>
      </c>
      <c r="D973" s="393" t="s">
        <v>101</v>
      </c>
      <c r="E973" s="394">
        <v>7</v>
      </c>
      <c r="F973" s="395"/>
      <c r="G973" s="396">
        <f t="shared" si="128"/>
        <v>0</v>
      </c>
      <c r="H973" s="435"/>
      <c r="J973" s="405"/>
      <c r="K973" s="405"/>
      <c r="L973" s="405"/>
      <c r="M973" s="406"/>
      <c r="N973" s="400"/>
      <c r="O973" s="401"/>
      <c r="P973" s="401"/>
      <c r="Q973" s="401"/>
      <c r="R973" s="399"/>
    </row>
    <row r="974" spans="1:18" s="403" customFormat="1" ht="24" customHeight="1">
      <c r="B974" s="391"/>
      <c r="C974" s="392"/>
      <c r="E974" s="394"/>
      <c r="F974" s="395"/>
      <c r="G974" s="396"/>
      <c r="H974" s="419"/>
      <c r="J974" s="405"/>
      <c r="K974" s="405"/>
      <c r="L974" s="405"/>
      <c r="M974" s="406"/>
      <c r="N974" s="400"/>
      <c r="O974" s="401"/>
      <c r="P974" s="401"/>
      <c r="Q974" s="401"/>
      <c r="R974" s="399"/>
    </row>
    <row r="975" spans="1:18" s="401" customFormat="1" ht="24" customHeight="1">
      <c r="A975" s="403"/>
      <c r="B975" s="441" t="s">
        <v>2998</v>
      </c>
      <c r="C975" s="392" t="s">
        <v>2999</v>
      </c>
      <c r="D975" s="393" t="s">
        <v>2810</v>
      </c>
      <c r="E975" s="394">
        <v>2</v>
      </c>
      <c r="F975" s="395"/>
      <c r="G975" s="396">
        <f>E975*F975</f>
        <v>0</v>
      </c>
      <c r="H975" s="444"/>
      <c r="I975" s="403"/>
      <c r="J975" s="405"/>
      <c r="K975" s="405"/>
      <c r="L975" s="405"/>
      <c r="M975" s="406"/>
      <c r="N975" s="400"/>
      <c r="R975" s="399"/>
    </row>
    <row r="976" spans="1:18" s="403" customFormat="1" ht="24" customHeight="1">
      <c r="B976" s="391" t="s">
        <v>2808</v>
      </c>
      <c r="C976" s="392" t="s">
        <v>3000</v>
      </c>
      <c r="D976" s="393" t="s">
        <v>2810</v>
      </c>
      <c r="E976" s="394">
        <v>19</v>
      </c>
      <c r="F976" s="395"/>
      <c r="G976" s="396">
        <f t="shared" si="128"/>
        <v>0</v>
      </c>
      <c r="H976" s="444"/>
      <c r="J976" s="405"/>
      <c r="K976" s="405"/>
      <c r="L976" s="405"/>
      <c r="M976" s="406"/>
      <c r="N976" s="400"/>
      <c r="O976" s="401"/>
      <c r="P976" s="401"/>
      <c r="Q976" s="401"/>
      <c r="R976" s="399"/>
    </row>
    <row r="977" spans="1:18" s="403" customFormat="1" ht="24" customHeight="1">
      <c r="B977" s="391" t="s">
        <v>2808</v>
      </c>
      <c r="C977" s="392" t="s">
        <v>2811</v>
      </c>
      <c r="D977" s="393" t="s">
        <v>2810</v>
      </c>
      <c r="E977" s="394">
        <v>19</v>
      </c>
      <c r="F977" s="395"/>
      <c r="G977" s="396">
        <f t="shared" si="128"/>
        <v>0</v>
      </c>
      <c r="H977" s="444"/>
      <c r="J977" s="405"/>
      <c r="K977" s="405"/>
      <c r="L977" s="405"/>
      <c r="M977" s="406"/>
      <c r="N977" s="400"/>
      <c r="O977" s="401"/>
      <c r="P977" s="401"/>
      <c r="Q977" s="401"/>
      <c r="R977" s="417"/>
    </row>
    <row r="978" spans="1:18" s="403" customFormat="1" ht="24" customHeight="1">
      <c r="B978" s="391" t="s">
        <v>2808</v>
      </c>
      <c r="C978" s="392" t="s">
        <v>2812</v>
      </c>
      <c r="D978" s="393" t="s">
        <v>2810</v>
      </c>
      <c r="E978" s="394">
        <v>17</v>
      </c>
      <c r="F978" s="395"/>
      <c r="G978" s="396">
        <f t="shared" si="128"/>
        <v>0</v>
      </c>
      <c r="H978" s="444"/>
      <c r="J978" s="405"/>
      <c r="K978" s="405"/>
      <c r="L978" s="405"/>
      <c r="M978" s="406"/>
      <c r="N978" s="400"/>
      <c r="O978" s="401"/>
      <c r="P978" s="401"/>
      <c r="Q978" s="401"/>
      <c r="R978" s="399"/>
    </row>
    <row r="979" spans="1:18" s="401" customFormat="1" ht="24" customHeight="1">
      <c r="A979" s="422"/>
      <c r="B979" s="391" t="s">
        <v>2808</v>
      </c>
      <c r="C979" s="392" t="s">
        <v>2813</v>
      </c>
      <c r="D979" s="393" t="s">
        <v>2810</v>
      </c>
      <c r="E979" s="394">
        <v>17</v>
      </c>
      <c r="F979" s="395"/>
      <c r="G979" s="396">
        <f t="shared" si="128"/>
        <v>0</v>
      </c>
      <c r="H979" s="444"/>
      <c r="I979" s="403"/>
      <c r="J979" s="405"/>
      <c r="K979" s="405"/>
      <c r="L979" s="405"/>
      <c r="M979" s="406"/>
      <c r="N979" s="400"/>
      <c r="R979" s="399"/>
    </row>
    <row r="980" spans="1:18" s="401" customFormat="1" ht="24" customHeight="1">
      <c r="A980" s="403"/>
      <c r="B980" s="391" t="s">
        <v>2808</v>
      </c>
      <c r="C980" s="392" t="s">
        <v>2814</v>
      </c>
      <c r="D980" s="393" t="s">
        <v>2810</v>
      </c>
      <c r="E980" s="394">
        <v>3</v>
      </c>
      <c r="F980" s="395"/>
      <c r="G980" s="396">
        <f t="shared" si="128"/>
        <v>0</v>
      </c>
      <c r="H980" s="444"/>
      <c r="I980" s="403"/>
      <c r="J980" s="405"/>
      <c r="K980" s="405"/>
      <c r="L980" s="405"/>
      <c r="M980" s="406"/>
      <c r="N980" s="400"/>
      <c r="R980" s="399"/>
    </row>
    <row r="981" spans="1:18" s="401" customFormat="1" ht="24" customHeight="1">
      <c r="A981" s="403"/>
      <c r="B981" s="391" t="s">
        <v>2808</v>
      </c>
      <c r="C981" s="392" t="s">
        <v>3001</v>
      </c>
      <c r="D981" s="393" t="s">
        <v>2810</v>
      </c>
      <c r="E981" s="394">
        <v>1</v>
      </c>
      <c r="F981" s="395"/>
      <c r="G981" s="396">
        <f t="shared" si="128"/>
        <v>0</v>
      </c>
      <c r="H981" s="444"/>
      <c r="I981" s="403"/>
      <c r="J981" s="405"/>
      <c r="K981" s="405"/>
      <c r="L981" s="405"/>
      <c r="M981" s="420"/>
      <c r="N981" s="400"/>
      <c r="R981" s="399"/>
    </row>
    <row r="982" spans="1:18" s="401" customFormat="1" ht="24" customHeight="1">
      <c r="A982" s="403"/>
      <c r="B982" s="391" t="s">
        <v>2808</v>
      </c>
      <c r="C982" s="392" t="s">
        <v>3002</v>
      </c>
      <c r="D982" s="393" t="s">
        <v>2810</v>
      </c>
      <c r="E982" s="394">
        <v>4</v>
      </c>
      <c r="F982" s="395"/>
      <c r="G982" s="396">
        <f t="shared" si="128"/>
        <v>0</v>
      </c>
      <c r="H982" s="444"/>
      <c r="I982" s="403"/>
      <c r="J982" s="405"/>
      <c r="K982" s="405"/>
      <c r="L982" s="405"/>
      <c r="M982" s="420"/>
      <c r="N982" s="400"/>
      <c r="R982" s="399"/>
    </row>
    <row r="983" spans="1:18" s="401" customFormat="1" ht="24" customHeight="1">
      <c r="A983" s="403"/>
      <c r="B983" s="391" t="s">
        <v>2808</v>
      </c>
      <c r="C983" s="392" t="s">
        <v>3003</v>
      </c>
      <c r="D983" s="393" t="s">
        <v>2810</v>
      </c>
      <c r="E983" s="394">
        <v>1</v>
      </c>
      <c r="F983" s="395"/>
      <c r="G983" s="396">
        <f t="shared" si="128"/>
        <v>0</v>
      </c>
      <c r="H983" s="444"/>
      <c r="I983" s="403"/>
      <c r="J983" s="405"/>
      <c r="K983" s="405"/>
      <c r="L983" s="405"/>
      <c r="M983" s="420"/>
      <c r="N983" s="400"/>
      <c r="R983" s="399"/>
    </row>
    <row r="984" spans="1:18" s="401" customFormat="1" ht="24" customHeight="1">
      <c r="A984" s="403"/>
      <c r="B984" s="391" t="s">
        <v>2808</v>
      </c>
      <c r="C984" s="392" t="s">
        <v>3004</v>
      </c>
      <c r="D984" s="393" t="s">
        <v>2810</v>
      </c>
      <c r="E984" s="394">
        <v>4</v>
      </c>
      <c r="F984" s="395"/>
      <c r="G984" s="396">
        <f t="shared" si="128"/>
        <v>0</v>
      </c>
      <c r="H984" s="444"/>
      <c r="I984" s="403"/>
      <c r="J984" s="405"/>
      <c r="K984" s="405"/>
      <c r="L984" s="405"/>
      <c r="M984" s="406"/>
      <c r="N984" s="400"/>
      <c r="R984" s="399"/>
    </row>
    <row r="985" spans="1:18" s="401" customFormat="1" ht="24" customHeight="1">
      <c r="A985" s="403"/>
      <c r="B985" s="391" t="s">
        <v>2808</v>
      </c>
      <c r="C985" s="392" t="s">
        <v>2817</v>
      </c>
      <c r="D985" s="393" t="s">
        <v>2810</v>
      </c>
      <c r="E985" s="394">
        <v>4</v>
      </c>
      <c r="F985" s="395"/>
      <c r="G985" s="396">
        <f t="shared" si="128"/>
        <v>0</v>
      </c>
      <c r="H985" s="444"/>
      <c r="I985" s="403"/>
      <c r="J985" s="405"/>
      <c r="K985" s="405"/>
      <c r="L985" s="405"/>
      <c r="M985" s="406"/>
      <c r="N985" s="400"/>
      <c r="R985" s="399"/>
    </row>
    <row r="986" spans="1:18" s="401" customFormat="1" ht="24" customHeight="1">
      <c r="A986" s="403"/>
      <c r="B986" s="391" t="s">
        <v>2808</v>
      </c>
      <c r="C986" s="392" t="s">
        <v>2819</v>
      </c>
      <c r="D986" s="393" t="s">
        <v>2810</v>
      </c>
      <c r="E986" s="394">
        <v>2</v>
      </c>
      <c r="F986" s="395"/>
      <c r="G986" s="396">
        <f t="shared" si="128"/>
        <v>0</v>
      </c>
      <c r="H986" s="444"/>
      <c r="I986" s="403"/>
      <c r="J986" s="405"/>
      <c r="K986" s="405"/>
      <c r="L986" s="405"/>
      <c r="M986" s="406"/>
      <c r="N986" s="400"/>
      <c r="R986" s="399"/>
    </row>
    <row r="987" spans="1:18" s="401" customFormat="1" ht="24" customHeight="1">
      <c r="A987" s="403"/>
      <c r="B987" s="391" t="s">
        <v>2808</v>
      </c>
      <c r="C987" s="392" t="s">
        <v>2820</v>
      </c>
      <c r="D987" s="393" t="s">
        <v>2810</v>
      </c>
      <c r="E987" s="394">
        <v>1</v>
      </c>
      <c r="F987" s="395"/>
      <c r="G987" s="396">
        <f t="shared" si="128"/>
        <v>0</v>
      </c>
      <c r="H987" s="444"/>
      <c r="I987" s="403"/>
      <c r="J987" s="405"/>
      <c r="K987" s="405"/>
      <c r="L987" s="405"/>
      <c r="M987" s="406"/>
      <c r="N987" s="400"/>
      <c r="R987" s="399"/>
    </row>
    <row r="988" spans="1:18" s="401" customFormat="1" ht="24" customHeight="1">
      <c r="A988" s="403"/>
      <c r="B988" s="391" t="s">
        <v>2808</v>
      </c>
      <c r="C988" s="392" t="s">
        <v>2821</v>
      </c>
      <c r="D988" s="393" t="s">
        <v>2810</v>
      </c>
      <c r="E988" s="394">
        <v>5</v>
      </c>
      <c r="F988" s="395"/>
      <c r="G988" s="396">
        <f t="shared" si="128"/>
        <v>0</v>
      </c>
      <c r="H988" s="444"/>
      <c r="I988" s="403"/>
      <c r="J988" s="405"/>
      <c r="K988" s="405"/>
      <c r="L988" s="405"/>
      <c r="M988" s="406"/>
      <c r="N988" s="400"/>
      <c r="R988" s="399"/>
    </row>
    <row r="989" spans="1:18" s="401" customFormat="1" ht="24" customHeight="1">
      <c r="A989" s="403"/>
      <c r="B989" s="391" t="s">
        <v>2808</v>
      </c>
      <c r="C989" s="392" t="s">
        <v>3005</v>
      </c>
      <c r="D989" s="393" t="s">
        <v>2810</v>
      </c>
      <c r="E989" s="394">
        <v>1</v>
      </c>
      <c r="F989" s="395"/>
      <c r="G989" s="396">
        <f t="shared" si="128"/>
        <v>0</v>
      </c>
      <c r="H989" s="444"/>
      <c r="I989" s="403"/>
      <c r="J989" s="405"/>
      <c r="K989" s="405"/>
      <c r="L989" s="405"/>
      <c r="M989" s="406"/>
      <c r="N989" s="400"/>
      <c r="R989" s="399"/>
    </row>
    <row r="990" spans="1:18" s="401" customFormat="1" ht="24" customHeight="1">
      <c r="A990" s="403"/>
      <c r="B990" s="391" t="s">
        <v>2808</v>
      </c>
      <c r="C990" s="392" t="s">
        <v>2824</v>
      </c>
      <c r="D990" s="393" t="s">
        <v>2810</v>
      </c>
      <c r="E990" s="394">
        <v>1</v>
      </c>
      <c r="F990" s="395"/>
      <c r="G990" s="396">
        <f t="shared" si="128"/>
        <v>0</v>
      </c>
      <c r="H990" s="444"/>
      <c r="I990" s="403"/>
      <c r="J990" s="405"/>
      <c r="K990" s="405"/>
      <c r="L990" s="405"/>
      <c r="M990" s="406"/>
      <c r="N990" s="400"/>
      <c r="R990" s="399"/>
    </row>
    <row r="991" spans="1:18" s="401" customFormat="1" ht="24" customHeight="1">
      <c r="A991" s="403"/>
      <c r="B991" s="391" t="s">
        <v>2808</v>
      </c>
      <c r="C991" s="392" t="s">
        <v>2825</v>
      </c>
      <c r="D991" s="393" t="s">
        <v>2810</v>
      </c>
      <c r="E991" s="394">
        <v>2</v>
      </c>
      <c r="F991" s="395"/>
      <c r="G991" s="396">
        <f t="shared" si="128"/>
        <v>0</v>
      </c>
      <c r="H991" s="444"/>
      <c r="I991" s="403"/>
      <c r="J991" s="405"/>
      <c r="K991" s="405"/>
      <c r="L991" s="405"/>
      <c r="M991" s="406"/>
      <c r="N991" s="400"/>
      <c r="R991" s="399"/>
    </row>
    <row r="992" spans="1:18" s="401" customFormat="1" ht="24" customHeight="1">
      <c r="A992" s="403"/>
      <c r="B992" s="391" t="s">
        <v>2808</v>
      </c>
      <c r="C992" s="392" t="s">
        <v>3006</v>
      </c>
      <c r="D992" s="393" t="s">
        <v>2810</v>
      </c>
      <c r="E992" s="394">
        <v>1</v>
      </c>
      <c r="F992" s="395"/>
      <c r="G992" s="396">
        <f t="shared" si="128"/>
        <v>0</v>
      </c>
      <c r="H992" s="444"/>
      <c r="I992" s="403"/>
      <c r="J992" s="405"/>
      <c r="K992" s="405"/>
      <c r="L992" s="405"/>
      <c r="M992" s="406"/>
      <c r="N992" s="400"/>
      <c r="R992" s="399"/>
    </row>
    <row r="993" spans="1:18" s="403" customFormat="1" ht="24" customHeight="1">
      <c r="B993" s="391" t="s">
        <v>2808</v>
      </c>
      <c r="C993" s="392" t="s">
        <v>3007</v>
      </c>
      <c r="D993" s="393" t="s">
        <v>2810</v>
      </c>
      <c r="E993" s="394">
        <v>1</v>
      </c>
      <c r="F993" s="395"/>
      <c r="G993" s="396">
        <f t="shared" si="128"/>
        <v>0</v>
      </c>
      <c r="H993" s="444"/>
      <c r="J993" s="405"/>
      <c r="K993" s="405"/>
      <c r="L993" s="405"/>
      <c r="M993" s="406"/>
      <c r="N993" s="400"/>
      <c r="O993" s="401"/>
      <c r="P993" s="401"/>
      <c r="Q993" s="401"/>
      <c r="R993" s="399"/>
    </row>
    <row r="994" spans="1:18" s="403" customFormat="1" ht="24" customHeight="1">
      <c r="B994" s="391" t="s">
        <v>2832</v>
      </c>
      <c r="C994" s="392"/>
      <c r="D994" s="393" t="s">
        <v>2810</v>
      </c>
      <c r="E994" s="394">
        <v>52</v>
      </c>
      <c r="F994" s="395"/>
      <c r="G994" s="396">
        <f t="shared" si="128"/>
        <v>0</v>
      </c>
      <c r="H994" s="431"/>
      <c r="J994" s="405"/>
      <c r="K994" s="405"/>
      <c r="L994" s="405"/>
      <c r="M994" s="406"/>
      <c r="N994" s="400"/>
      <c r="O994" s="401"/>
      <c r="P994" s="401"/>
      <c r="Q994" s="401"/>
      <c r="R994" s="399"/>
    </row>
    <row r="995" spans="1:18" s="403" customFormat="1" ht="24" customHeight="1">
      <c r="B995" s="391" t="s">
        <v>3008</v>
      </c>
      <c r="C995" s="392" t="s">
        <v>3009</v>
      </c>
      <c r="D995" s="393" t="s">
        <v>2810</v>
      </c>
      <c r="E995" s="394">
        <v>1</v>
      </c>
      <c r="F995" s="395"/>
      <c r="G995" s="396">
        <f t="shared" si="128"/>
        <v>0</v>
      </c>
      <c r="H995" s="444"/>
      <c r="J995" s="405"/>
      <c r="K995" s="405"/>
      <c r="L995" s="405"/>
      <c r="M995" s="406"/>
      <c r="N995" s="400"/>
      <c r="O995" s="401"/>
      <c r="P995" s="401"/>
      <c r="Q995" s="401"/>
      <c r="R995" s="399"/>
    </row>
    <row r="996" spans="1:18" s="403" customFormat="1" ht="24" customHeight="1">
      <c r="B996" s="391" t="s">
        <v>3008</v>
      </c>
      <c r="C996" s="392" t="s">
        <v>2993</v>
      </c>
      <c r="D996" s="393" t="s">
        <v>2810</v>
      </c>
      <c r="E996" s="394">
        <v>5</v>
      </c>
      <c r="F996" s="395"/>
      <c r="G996" s="396">
        <f t="shared" si="128"/>
        <v>0</v>
      </c>
      <c r="H996" s="444"/>
      <c r="J996" s="405"/>
      <c r="K996" s="405"/>
      <c r="L996" s="405"/>
      <c r="M996" s="406"/>
      <c r="N996" s="400"/>
      <c r="O996" s="401"/>
      <c r="P996" s="401"/>
      <c r="Q996" s="401"/>
      <c r="R996" s="399"/>
    </row>
    <row r="997" spans="1:18" s="403" customFormat="1" ht="24" customHeight="1">
      <c r="B997" s="391" t="s">
        <v>3008</v>
      </c>
      <c r="C997" s="392" t="s">
        <v>2802</v>
      </c>
      <c r="D997" s="393" t="s">
        <v>2810</v>
      </c>
      <c r="E997" s="394">
        <v>3</v>
      </c>
      <c r="F997" s="395"/>
      <c r="G997" s="396">
        <f t="shared" si="128"/>
        <v>0</v>
      </c>
      <c r="H997" s="444"/>
      <c r="J997" s="405"/>
      <c r="K997" s="405"/>
      <c r="L997" s="405"/>
      <c r="M997" s="406"/>
      <c r="N997" s="400"/>
      <c r="O997" s="401"/>
      <c r="P997" s="401"/>
      <c r="Q997" s="401"/>
      <c r="R997" s="399"/>
    </row>
    <row r="998" spans="1:18" s="403" customFormat="1" ht="24" customHeight="1">
      <c r="B998" s="391" t="s">
        <v>3008</v>
      </c>
      <c r="C998" s="392" t="s">
        <v>2803</v>
      </c>
      <c r="D998" s="393" t="s">
        <v>2810</v>
      </c>
      <c r="E998" s="394">
        <v>10</v>
      </c>
      <c r="F998" s="395"/>
      <c r="G998" s="396">
        <f t="shared" si="128"/>
        <v>0</v>
      </c>
      <c r="H998" s="444"/>
      <c r="J998" s="405"/>
      <c r="K998" s="405"/>
      <c r="L998" s="405"/>
      <c r="M998" s="406"/>
      <c r="N998" s="400"/>
      <c r="O998" s="401"/>
      <c r="P998" s="401"/>
      <c r="Q998" s="401"/>
      <c r="R998" s="399"/>
    </row>
    <row r="999" spans="1:18" s="403" customFormat="1" ht="24" customHeight="1">
      <c r="B999" s="391" t="s">
        <v>3008</v>
      </c>
      <c r="C999" s="392" t="s">
        <v>2804</v>
      </c>
      <c r="D999" s="393" t="s">
        <v>2810</v>
      </c>
      <c r="E999" s="394">
        <v>8</v>
      </c>
      <c r="F999" s="395"/>
      <c r="G999" s="396">
        <f t="shared" si="128"/>
        <v>0</v>
      </c>
      <c r="H999" s="444"/>
      <c r="J999" s="405"/>
      <c r="K999" s="405"/>
      <c r="L999" s="405"/>
      <c r="M999" s="406"/>
      <c r="N999" s="400"/>
      <c r="O999" s="401"/>
      <c r="P999" s="401"/>
      <c r="Q999" s="401"/>
      <c r="R999" s="399"/>
    </row>
    <row r="1000" spans="1:18" s="403" customFormat="1" ht="24" customHeight="1">
      <c r="B1000" s="391" t="s">
        <v>3008</v>
      </c>
      <c r="C1000" s="392" t="s">
        <v>2805</v>
      </c>
      <c r="D1000" s="393" t="s">
        <v>2810</v>
      </c>
      <c r="E1000" s="394">
        <v>1</v>
      </c>
      <c r="F1000" s="395"/>
      <c r="G1000" s="396">
        <f t="shared" si="128"/>
        <v>0</v>
      </c>
      <c r="H1000" s="444"/>
      <c r="J1000" s="405"/>
      <c r="K1000" s="405"/>
      <c r="L1000" s="405"/>
      <c r="M1000" s="406"/>
      <c r="N1000" s="400"/>
      <c r="O1000" s="401"/>
      <c r="P1000" s="401"/>
      <c r="Q1000" s="401"/>
      <c r="R1000" s="399"/>
    </row>
    <row r="1001" spans="1:18" s="403" customFormat="1" ht="24" customHeight="1">
      <c r="B1001" s="391" t="s">
        <v>3010</v>
      </c>
      <c r="C1001" s="392" t="s">
        <v>3011</v>
      </c>
      <c r="D1001" s="393" t="s">
        <v>2810</v>
      </c>
      <c r="E1001" s="394">
        <v>1</v>
      </c>
      <c r="F1001" s="395"/>
      <c r="G1001" s="396">
        <f t="shared" si="128"/>
        <v>0</v>
      </c>
      <c r="H1001" s="444"/>
      <c r="J1001" s="405"/>
      <c r="K1001" s="405"/>
      <c r="L1001" s="405"/>
      <c r="M1001" s="406"/>
      <c r="N1001" s="400"/>
      <c r="O1001" s="401"/>
      <c r="P1001" s="401"/>
      <c r="Q1001" s="401"/>
      <c r="R1001" s="399"/>
    </row>
    <row r="1002" spans="1:18" s="403" customFormat="1" ht="24" customHeight="1">
      <c r="B1002" s="391"/>
      <c r="C1002" s="392"/>
      <c r="E1002" s="394"/>
      <c r="F1002" s="395"/>
      <c r="G1002" s="396"/>
      <c r="H1002" s="419"/>
      <c r="J1002" s="405"/>
      <c r="K1002" s="405"/>
      <c r="L1002" s="405"/>
      <c r="M1002" s="406"/>
      <c r="N1002" s="400"/>
      <c r="O1002" s="401"/>
      <c r="P1002" s="401"/>
      <c r="Q1002" s="401"/>
      <c r="R1002" s="417"/>
    </row>
    <row r="1003" spans="1:18" s="403" customFormat="1" ht="24" customHeight="1">
      <c r="B1003" s="391" t="s">
        <v>2834</v>
      </c>
      <c r="C1003" s="392" t="s">
        <v>3012</v>
      </c>
      <c r="D1003" s="393" t="s">
        <v>2810</v>
      </c>
      <c r="E1003" s="394">
        <v>1</v>
      </c>
      <c r="F1003" s="395"/>
      <c r="G1003" s="396">
        <f>E1003*F1003</f>
        <v>0</v>
      </c>
      <c r="H1003" s="449"/>
      <c r="J1003" s="405"/>
      <c r="K1003" s="405"/>
      <c r="L1003" s="405"/>
      <c r="M1003" s="406"/>
      <c r="N1003" s="400"/>
      <c r="O1003" s="401"/>
      <c r="P1003" s="401"/>
      <c r="Q1003" s="401"/>
      <c r="R1003" s="399"/>
    </row>
    <row r="1004" spans="1:18" s="401" customFormat="1" ht="24" customHeight="1">
      <c r="A1004" s="422"/>
      <c r="B1004" s="391" t="s">
        <v>2834</v>
      </c>
      <c r="C1004" s="392" t="s">
        <v>3013</v>
      </c>
      <c r="D1004" s="393" t="s">
        <v>2810</v>
      </c>
      <c r="E1004" s="394">
        <v>1</v>
      </c>
      <c r="F1004" s="395"/>
      <c r="G1004" s="396">
        <f t="shared" ref="G1004:G1022" si="129">E1004*F1004</f>
        <v>0</v>
      </c>
      <c r="H1004" s="449"/>
      <c r="I1004" s="403"/>
      <c r="J1004" s="405"/>
      <c r="K1004" s="405"/>
      <c r="L1004" s="405"/>
      <c r="M1004" s="406"/>
      <c r="N1004" s="400"/>
      <c r="R1004" s="399"/>
    </row>
    <row r="1005" spans="1:18" s="401" customFormat="1" ht="24" customHeight="1">
      <c r="A1005" s="403"/>
      <c r="B1005" s="391" t="s">
        <v>2834</v>
      </c>
      <c r="C1005" s="392" t="s">
        <v>3014</v>
      </c>
      <c r="D1005" s="393" t="s">
        <v>2810</v>
      </c>
      <c r="E1005" s="394">
        <v>2</v>
      </c>
      <c r="F1005" s="395"/>
      <c r="G1005" s="396">
        <f t="shared" si="129"/>
        <v>0</v>
      </c>
      <c r="H1005" s="449"/>
      <c r="I1005" s="403"/>
      <c r="J1005" s="405"/>
      <c r="K1005" s="405"/>
      <c r="L1005" s="405"/>
      <c r="M1005" s="406"/>
      <c r="N1005" s="400"/>
      <c r="R1005" s="399"/>
    </row>
    <row r="1006" spans="1:18" s="401" customFormat="1" ht="24" customHeight="1">
      <c r="A1006" s="403"/>
      <c r="B1006" s="391" t="s">
        <v>2844</v>
      </c>
      <c r="C1006" s="392" t="s">
        <v>3015</v>
      </c>
      <c r="D1006" s="393" t="s">
        <v>2810</v>
      </c>
      <c r="E1006" s="394">
        <v>1</v>
      </c>
      <c r="F1006" s="395"/>
      <c r="G1006" s="396">
        <f t="shared" si="129"/>
        <v>0</v>
      </c>
      <c r="H1006" s="449"/>
      <c r="I1006" s="403"/>
      <c r="J1006" s="405"/>
      <c r="K1006" s="405"/>
      <c r="L1006" s="405"/>
      <c r="M1006" s="420"/>
      <c r="N1006" s="400"/>
      <c r="R1006" s="399"/>
    </row>
    <row r="1007" spans="1:18" s="401" customFormat="1" ht="24" customHeight="1">
      <c r="A1007" s="403"/>
      <c r="B1007" s="391" t="s">
        <v>3016</v>
      </c>
      <c r="C1007" s="392" t="s">
        <v>3017</v>
      </c>
      <c r="D1007" s="393" t="s">
        <v>2810</v>
      </c>
      <c r="E1007" s="394">
        <v>1</v>
      </c>
      <c r="F1007" s="395"/>
      <c r="G1007" s="396">
        <f>E1007*F1007</f>
        <v>0</v>
      </c>
      <c r="H1007" s="450"/>
      <c r="I1007" s="403"/>
      <c r="J1007" s="405"/>
      <c r="K1007" s="405"/>
      <c r="L1007" s="405"/>
      <c r="M1007" s="406"/>
      <c r="N1007" s="400"/>
      <c r="R1007" s="399"/>
    </row>
    <row r="1008" spans="1:18" s="401" customFormat="1" ht="24" customHeight="1">
      <c r="A1008" s="403"/>
      <c r="B1008" s="391" t="s">
        <v>3016</v>
      </c>
      <c r="C1008" s="392" t="s">
        <v>3018</v>
      </c>
      <c r="D1008" s="393" t="s">
        <v>2810</v>
      </c>
      <c r="E1008" s="394">
        <v>1</v>
      </c>
      <c r="F1008" s="395"/>
      <c r="G1008" s="396">
        <f>E1008*F1008</f>
        <v>0</v>
      </c>
      <c r="H1008" s="450"/>
      <c r="I1008" s="403"/>
      <c r="J1008" s="405"/>
      <c r="K1008" s="405"/>
      <c r="L1008" s="405"/>
      <c r="M1008" s="406"/>
      <c r="N1008" s="400"/>
      <c r="R1008" s="399"/>
    </row>
    <row r="1009" spans="1:18" s="401" customFormat="1" ht="24" customHeight="1">
      <c r="A1009" s="403"/>
      <c r="B1009" s="391" t="s">
        <v>2834</v>
      </c>
      <c r="C1009" s="392" t="s">
        <v>3019</v>
      </c>
      <c r="D1009" s="393" t="s">
        <v>2810</v>
      </c>
      <c r="E1009" s="394">
        <v>6</v>
      </c>
      <c r="F1009" s="395"/>
      <c r="G1009" s="396">
        <f t="shared" si="129"/>
        <v>0</v>
      </c>
      <c r="H1009" s="449"/>
      <c r="I1009" s="403"/>
      <c r="J1009" s="405"/>
      <c r="K1009" s="405"/>
      <c r="L1009" s="405"/>
      <c r="M1009" s="420"/>
      <c r="N1009" s="400"/>
      <c r="R1009" s="399"/>
    </row>
    <row r="1010" spans="1:18" s="401" customFormat="1" ht="24" customHeight="1">
      <c r="A1010" s="403"/>
      <c r="B1010" s="391" t="s">
        <v>2834</v>
      </c>
      <c r="C1010" s="392" t="s">
        <v>3020</v>
      </c>
      <c r="D1010" s="393" t="s">
        <v>2810</v>
      </c>
      <c r="E1010" s="394">
        <v>14</v>
      </c>
      <c r="F1010" s="395"/>
      <c r="G1010" s="396">
        <f t="shared" si="129"/>
        <v>0</v>
      </c>
      <c r="H1010" s="449"/>
      <c r="I1010" s="403"/>
      <c r="J1010" s="405"/>
      <c r="K1010" s="405"/>
      <c r="L1010" s="405"/>
      <c r="M1010" s="420"/>
      <c r="N1010" s="400"/>
      <c r="R1010" s="399"/>
    </row>
    <row r="1011" spans="1:18" s="401" customFormat="1" ht="24" customHeight="1">
      <c r="A1011" s="403"/>
      <c r="B1011" s="391" t="s">
        <v>2834</v>
      </c>
      <c r="C1011" s="392" t="s">
        <v>3021</v>
      </c>
      <c r="D1011" s="393" t="s">
        <v>2810</v>
      </c>
      <c r="E1011" s="394">
        <v>14</v>
      </c>
      <c r="F1011" s="395"/>
      <c r="G1011" s="396">
        <f t="shared" si="129"/>
        <v>0</v>
      </c>
      <c r="H1011" s="449"/>
      <c r="I1011" s="403"/>
      <c r="J1011" s="405"/>
      <c r="K1011" s="405"/>
      <c r="L1011" s="405"/>
      <c r="M1011" s="406"/>
      <c r="N1011" s="400"/>
      <c r="R1011" s="399"/>
    </row>
    <row r="1012" spans="1:18" s="401" customFormat="1" ht="24" customHeight="1">
      <c r="A1012" s="403"/>
      <c r="B1012" s="391" t="s">
        <v>2834</v>
      </c>
      <c r="C1012" s="392" t="s">
        <v>3022</v>
      </c>
      <c r="D1012" s="393" t="s">
        <v>2810</v>
      </c>
      <c r="E1012" s="394">
        <v>3</v>
      </c>
      <c r="F1012" s="395"/>
      <c r="G1012" s="396">
        <f t="shared" si="129"/>
        <v>0</v>
      </c>
      <c r="H1012" s="449"/>
      <c r="I1012" s="403"/>
      <c r="J1012" s="405"/>
      <c r="K1012" s="405"/>
      <c r="L1012" s="405"/>
      <c r="M1012" s="406"/>
      <c r="N1012" s="400"/>
      <c r="R1012" s="399"/>
    </row>
    <row r="1013" spans="1:18" s="401" customFormat="1" ht="24" customHeight="1">
      <c r="A1013" s="403"/>
      <c r="B1013" s="391" t="s">
        <v>2834</v>
      </c>
      <c r="C1013" s="392" t="s">
        <v>3023</v>
      </c>
      <c r="D1013" s="393" t="s">
        <v>2810</v>
      </c>
      <c r="E1013" s="394">
        <v>2</v>
      </c>
      <c r="F1013" s="395"/>
      <c r="G1013" s="396">
        <f t="shared" si="129"/>
        <v>0</v>
      </c>
      <c r="H1013" s="444"/>
      <c r="I1013" s="403"/>
      <c r="J1013" s="405"/>
      <c r="K1013" s="405"/>
      <c r="L1013" s="405"/>
      <c r="M1013" s="406"/>
      <c r="N1013" s="400"/>
      <c r="R1013" s="399"/>
    </row>
    <row r="1014" spans="1:18" s="401" customFormat="1" ht="24" customHeight="1">
      <c r="A1014" s="403"/>
      <c r="B1014" s="391" t="s">
        <v>2834</v>
      </c>
      <c r="C1014" s="392" t="s">
        <v>3024</v>
      </c>
      <c r="D1014" s="393" t="s">
        <v>2810</v>
      </c>
      <c r="E1014" s="394">
        <v>5</v>
      </c>
      <c r="F1014" s="395"/>
      <c r="G1014" s="396">
        <f t="shared" si="129"/>
        <v>0</v>
      </c>
      <c r="H1014" s="444"/>
      <c r="I1014" s="403"/>
      <c r="J1014" s="405"/>
      <c r="K1014" s="405"/>
      <c r="L1014" s="405"/>
      <c r="M1014" s="406"/>
      <c r="N1014" s="400"/>
      <c r="R1014" s="399"/>
    </row>
    <row r="1015" spans="1:18" s="401" customFormat="1" ht="24" customHeight="1">
      <c r="A1015" s="403"/>
      <c r="B1015" s="391" t="s">
        <v>2834</v>
      </c>
      <c r="C1015" s="392" t="s">
        <v>3025</v>
      </c>
      <c r="D1015" s="393" t="s">
        <v>2810</v>
      </c>
      <c r="E1015" s="394">
        <v>2</v>
      </c>
      <c r="F1015" s="395"/>
      <c r="G1015" s="396">
        <f t="shared" si="129"/>
        <v>0</v>
      </c>
      <c r="H1015" s="444"/>
      <c r="I1015" s="403"/>
      <c r="J1015" s="405"/>
      <c r="K1015" s="405"/>
      <c r="L1015" s="405"/>
      <c r="M1015" s="406"/>
      <c r="N1015" s="400"/>
      <c r="R1015" s="399"/>
    </row>
    <row r="1016" spans="1:18" s="401" customFormat="1" ht="24" customHeight="1">
      <c r="A1016" s="403"/>
      <c r="B1016" s="391" t="s">
        <v>2834</v>
      </c>
      <c r="C1016" s="392" t="s">
        <v>3026</v>
      </c>
      <c r="D1016" s="393" t="s">
        <v>2810</v>
      </c>
      <c r="E1016" s="394">
        <v>1</v>
      </c>
      <c r="F1016" s="395"/>
      <c r="G1016" s="396">
        <f t="shared" si="129"/>
        <v>0</v>
      </c>
      <c r="H1016" s="444"/>
      <c r="I1016" s="403"/>
      <c r="J1016" s="405"/>
      <c r="K1016" s="405"/>
      <c r="L1016" s="405"/>
      <c r="M1016" s="406"/>
      <c r="N1016" s="400"/>
      <c r="R1016" s="399"/>
    </row>
    <row r="1017" spans="1:18" s="401" customFormat="1" ht="24" customHeight="1">
      <c r="A1017" s="403"/>
      <c r="B1017" s="391" t="s">
        <v>2844</v>
      </c>
      <c r="C1017" s="392" t="s">
        <v>3027</v>
      </c>
      <c r="D1017" s="393" t="s">
        <v>2810</v>
      </c>
      <c r="E1017" s="394">
        <v>4</v>
      </c>
      <c r="F1017" s="395"/>
      <c r="G1017" s="396">
        <f t="shared" si="129"/>
        <v>0</v>
      </c>
      <c r="H1017" s="449"/>
      <c r="I1017" s="403"/>
      <c r="J1017" s="405"/>
      <c r="K1017" s="405"/>
      <c r="L1017" s="405"/>
      <c r="M1017" s="406"/>
      <c r="N1017" s="400"/>
      <c r="R1017" s="399"/>
    </row>
    <row r="1018" spans="1:18" s="401" customFormat="1" ht="24" customHeight="1">
      <c r="A1018" s="403"/>
      <c r="B1018" s="391" t="s">
        <v>2844</v>
      </c>
      <c r="C1018" s="392" t="s">
        <v>3028</v>
      </c>
      <c r="D1018" s="393" t="s">
        <v>2810</v>
      </c>
      <c r="E1018" s="394">
        <v>4</v>
      </c>
      <c r="F1018" s="395"/>
      <c r="G1018" s="396">
        <f t="shared" si="129"/>
        <v>0</v>
      </c>
      <c r="H1018" s="449"/>
      <c r="I1018" s="403"/>
      <c r="J1018" s="405"/>
      <c r="K1018" s="405"/>
      <c r="L1018" s="405"/>
      <c r="M1018" s="406"/>
      <c r="N1018" s="400"/>
      <c r="R1018" s="399"/>
    </row>
    <row r="1019" spans="1:18" s="401" customFormat="1" ht="24" customHeight="1">
      <c r="A1019" s="403"/>
      <c r="B1019" s="391" t="s">
        <v>2844</v>
      </c>
      <c r="C1019" s="392" t="s">
        <v>2853</v>
      </c>
      <c r="D1019" s="393" t="s">
        <v>2810</v>
      </c>
      <c r="E1019" s="394">
        <v>2</v>
      </c>
      <c r="F1019" s="395"/>
      <c r="G1019" s="396">
        <f t="shared" si="129"/>
        <v>0</v>
      </c>
      <c r="H1019" s="449"/>
      <c r="I1019" s="403"/>
      <c r="J1019" s="405"/>
      <c r="K1019" s="405"/>
      <c r="L1019" s="405"/>
      <c r="M1019" s="406"/>
      <c r="N1019" s="400"/>
      <c r="R1019" s="399"/>
    </row>
    <row r="1020" spans="1:18" s="403" customFormat="1" ht="24" customHeight="1">
      <c r="B1020" s="391" t="s">
        <v>2844</v>
      </c>
      <c r="C1020" s="392" t="s">
        <v>2854</v>
      </c>
      <c r="D1020" s="393" t="s">
        <v>2810</v>
      </c>
      <c r="E1020" s="394">
        <v>2</v>
      </c>
      <c r="F1020" s="395"/>
      <c r="G1020" s="396">
        <f t="shared" si="129"/>
        <v>0</v>
      </c>
      <c r="H1020" s="449"/>
      <c r="J1020" s="405"/>
      <c r="K1020" s="405"/>
      <c r="L1020" s="405"/>
      <c r="M1020" s="406"/>
      <c r="N1020" s="400"/>
      <c r="O1020" s="401"/>
      <c r="P1020" s="401"/>
      <c r="Q1020" s="401"/>
      <c r="R1020" s="399"/>
    </row>
    <row r="1021" spans="1:18" s="403" customFormat="1" ht="24" customHeight="1">
      <c r="B1021" s="391" t="s">
        <v>2844</v>
      </c>
      <c r="C1021" s="392" t="s">
        <v>2855</v>
      </c>
      <c r="D1021" s="393" t="s">
        <v>2810</v>
      </c>
      <c r="E1021" s="394">
        <v>2</v>
      </c>
      <c r="F1021" s="395"/>
      <c r="G1021" s="396">
        <f t="shared" si="129"/>
        <v>0</v>
      </c>
      <c r="H1021" s="449"/>
      <c r="J1021" s="405"/>
      <c r="K1021" s="405"/>
      <c r="L1021" s="405"/>
      <c r="M1021" s="406"/>
      <c r="N1021" s="400"/>
      <c r="O1021" s="401"/>
      <c r="P1021" s="401"/>
      <c r="Q1021" s="401"/>
      <c r="R1021" s="399"/>
    </row>
    <row r="1022" spans="1:18" s="403" customFormat="1" ht="24" customHeight="1">
      <c r="B1022" s="391" t="s">
        <v>3016</v>
      </c>
      <c r="C1022" s="392" t="s">
        <v>3029</v>
      </c>
      <c r="D1022" s="393" t="s">
        <v>2810</v>
      </c>
      <c r="E1022" s="394">
        <v>3</v>
      </c>
      <c r="F1022" s="395"/>
      <c r="G1022" s="396">
        <f t="shared" si="129"/>
        <v>0</v>
      </c>
      <c r="H1022" s="450"/>
      <c r="J1022" s="405"/>
      <c r="K1022" s="405"/>
      <c r="L1022" s="405"/>
      <c r="M1022" s="406"/>
      <c r="N1022" s="400"/>
      <c r="O1022" s="401"/>
      <c r="P1022" s="401"/>
      <c r="Q1022" s="401"/>
      <c r="R1022" s="399"/>
    </row>
    <row r="1023" spans="1:18" s="401" customFormat="1" ht="24" customHeight="1">
      <c r="A1023" s="403"/>
      <c r="B1023" s="391" t="s">
        <v>3016</v>
      </c>
      <c r="C1023" s="392" t="s">
        <v>3030</v>
      </c>
      <c r="D1023" s="393" t="s">
        <v>2810</v>
      </c>
      <c r="E1023" s="394">
        <v>1</v>
      </c>
      <c r="F1023" s="395"/>
      <c r="G1023" s="396">
        <f>E1023*F1023</f>
        <v>0</v>
      </c>
      <c r="H1023" s="450"/>
      <c r="I1023" s="403"/>
      <c r="J1023" s="405"/>
      <c r="K1023" s="405"/>
      <c r="L1023" s="405"/>
      <c r="M1023" s="406"/>
      <c r="N1023" s="400"/>
      <c r="R1023" s="399"/>
    </row>
    <row r="1024" spans="1:18" s="401" customFormat="1" ht="24" customHeight="1">
      <c r="A1024" s="403"/>
      <c r="B1024" s="391"/>
      <c r="C1024" s="392"/>
      <c r="D1024" s="393"/>
      <c r="E1024" s="394"/>
      <c r="F1024" s="395"/>
      <c r="G1024" s="396"/>
      <c r="H1024" s="450"/>
      <c r="I1024" s="403"/>
      <c r="J1024" s="405"/>
      <c r="K1024" s="405"/>
      <c r="L1024" s="405"/>
      <c r="M1024" s="406"/>
      <c r="N1024" s="400"/>
      <c r="R1024" s="399"/>
    </row>
    <row r="1025" spans="1:18" s="401" customFormat="1" ht="24" customHeight="1">
      <c r="A1025" s="403"/>
      <c r="B1025" s="391" t="s">
        <v>3031</v>
      </c>
      <c r="C1025" s="436" t="s">
        <v>3032</v>
      </c>
      <c r="D1025" s="393" t="s">
        <v>2810</v>
      </c>
      <c r="E1025" s="394">
        <v>2</v>
      </c>
      <c r="F1025" s="395"/>
      <c r="G1025" s="396">
        <f>E1025*F1025</f>
        <v>0</v>
      </c>
      <c r="H1025" s="450"/>
      <c r="I1025" s="403"/>
      <c r="J1025" s="405"/>
      <c r="K1025" s="405"/>
      <c r="L1025" s="405"/>
      <c r="M1025" s="406"/>
      <c r="N1025" s="400"/>
      <c r="R1025" s="399"/>
    </row>
    <row r="1026" spans="1:18" s="401" customFormat="1" ht="24" customHeight="1">
      <c r="A1026" s="403"/>
      <c r="B1026" s="391" t="s">
        <v>3031</v>
      </c>
      <c r="C1026" s="436" t="s">
        <v>3033</v>
      </c>
      <c r="D1026" s="393" t="s">
        <v>2810</v>
      </c>
      <c r="E1026" s="394">
        <v>7</v>
      </c>
      <c r="F1026" s="395"/>
      <c r="G1026" s="396">
        <f t="shared" ref="G1026:G1028" si="130">E1026*F1026</f>
        <v>0</v>
      </c>
      <c r="H1026" s="450"/>
      <c r="I1026" s="403"/>
      <c r="J1026" s="405"/>
      <c r="K1026" s="405"/>
      <c r="L1026" s="405"/>
      <c r="M1026" s="406"/>
      <c r="N1026" s="400"/>
      <c r="R1026" s="399"/>
    </row>
    <row r="1027" spans="1:18" s="401" customFormat="1" ht="24" customHeight="1">
      <c r="A1027" s="403"/>
      <c r="B1027" s="391" t="s">
        <v>3031</v>
      </c>
      <c r="C1027" s="436" t="s">
        <v>3034</v>
      </c>
      <c r="D1027" s="393" t="s">
        <v>2810</v>
      </c>
      <c r="E1027" s="394">
        <v>4</v>
      </c>
      <c r="F1027" s="395"/>
      <c r="G1027" s="396">
        <f t="shared" si="130"/>
        <v>0</v>
      </c>
      <c r="H1027" s="450"/>
      <c r="I1027" s="403"/>
      <c r="J1027" s="405"/>
      <c r="K1027" s="405"/>
      <c r="L1027" s="405"/>
      <c r="M1027" s="406"/>
      <c r="N1027" s="400"/>
      <c r="R1027" s="399"/>
    </row>
    <row r="1028" spans="1:18" s="403" customFormat="1" ht="24" customHeight="1">
      <c r="B1028" s="391" t="s">
        <v>3031</v>
      </c>
      <c r="C1028" s="436" t="s">
        <v>3035</v>
      </c>
      <c r="D1028" s="403" t="s">
        <v>2810</v>
      </c>
      <c r="E1028" s="394">
        <v>7</v>
      </c>
      <c r="F1028" s="395"/>
      <c r="G1028" s="396">
        <f t="shared" si="130"/>
        <v>0</v>
      </c>
      <c r="H1028" s="419"/>
      <c r="J1028" s="405"/>
      <c r="K1028" s="405"/>
      <c r="L1028" s="405"/>
      <c r="M1028" s="406"/>
      <c r="N1028" s="400"/>
      <c r="O1028" s="401"/>
      <c r="P1028" s="401"/>
      <c r="Q1028" s="401"/>
      <c r="R1028" s="399"/>
    </row>
    <row r="1029" spans="1:18" s="403" customFormat="1" ht="24" customHeight="1">
      <c r="B1029" s="391" t="s">
        <v>3031</v>
      </c>
      <c r="C1029" s="436" t="s">
        <v>3036</v>
      </c>
      <c r="D1029" s="403" t="s">
        <v>2810</v>
      </c>
      <c r="E1029" s="394">
        <v>4</v>
      </c>
      <c r="F1029" s="395"/>
      <c r="G1029" s="396">
        <f>E1029*F1029</f>
        <v>0</v>
      </c>
      <c r="H1029" s="419"/>
      <c r="J1029" s="405"/>
      <c r="K1029" s="405"/>
      <c r="L1029" s="405"/>
      <c r="M1029" s="406"/>
      <c r="N1029" s="400"/>
      <c r="O1029" s="401"/>
      <c r="P1029" s="401"/>
      <c r="Q1029" s="401"/>
      <c r="R1029" s="399"/>
    </row>
    <row r="1030" spans="1:18" s="403" customFormat="1" ht="24" customHeight="1">
      <c r="B1030" s="391"/>
      <c r="C1030" s="392"/>
      <c r="E1030" s="394"/>
      <c r="F1030" s="395"/>
      <c r="G1030" s="396"/>
      <c r="H1030" s="419"/>
      <c r="J1030" s="405"/>
      <c r="K1030" s="405"/>
      <c r="L1030" s="405"/>
      <c r="M1030" s="406"/>
      <c r="N1030" s="400"/>
      <c r="O1030" s="401"/>
      <c r="P1030" s="401"/>
      <c r="Q1030" s="401"/>
      <c r="R1030" s="399"/>
    </row>
    <row r="1031" spans="1:18" s="403" customFormat="1" ht="24" customHeight="1">
      <c r="B1031" s="391" t="s">
        <v>2857</v>
      </c>
      <c r="C1031" s="392"/>
      <c r="D1031" s="393" t="s">
        <v>2788</v>
      </c>
      <c r="E1031" s="394">
        <v>1</v>
      </c>
      <c r="F1031" s="395"/>
      <c r="G1031" s="396">
        <f>E1031*F1031</f>
        <v>0</v>
      </c>
      <c r="H1031" s="451"/>
      <c r="J1031" s="405"/>
      <c r="K1031" s="405"/>
      <c r="L1031" s="405"/>
      <c r="M1031" s="406"/>
      <c r="N1031" s="400"/>
      <c r="O1031" s="401"/>
      <c r="P1031" s="401"/>
      <c r="Q1031" s="401"/>
      <c r="R1031" s="399"/>
    </row>
    <row r="1032" spans="1:18" s="403" customFormat="1" ht="24" customHeight="1">
      <c r="B1032" s="391" t="s">
        <v>2858</v>
      </c>
      <c r="C1032" s="392"/>
      <c r="D1032" s="393" t="s">
        <v>2788</v>
      </c>
      <c r="E1032" s="394">
        <v>1</v>
      </c>
      <c r="F1032" s="395"/>
      <c r="G1032" s="396">
        <f t="shared" ref="G1032:G1036" si="131">E1032*F1032</f>
        <v>0</v>
      </c>
      <c r="H1032" s="451"/>
      <c r="J1032" s="405"/>
      <c r="K1032" s="405"/>
      <c r="L1032" s="405"/>
      <c r="M1032" s="406"/>
      <c r="N1032" s="400"/>
      <c r="O1032" s="401"/>
      <c r="P1032" s="401"/>
      <c r="Q1032" s="401"/>
      <c r="R1032" s="399"/>
    </row>
    <row r="1033" spans="1:18" s="403" customFormat="1" ht="24" customHeight="1">
      <c r="B1033" s="391" t="s">
        <v>2859</v>
      </c>
      <c r="C1033" s="392"/>
      <c r="D1033" s="393" t="s">
        <v>2788</v>
      </c>
      <c r="E1033" s="394">
        <v>1</v>
      </c>
      <c r="F1033" s="395"/>
      <c r="G1033" s="396">
        <f t="shared" si="131"/>
        <v>0</v>
      </c>
      <c r="H1033" s="451"/>
      <c r="J1033" s="405"/>
      <c r="K1033" s="405"/>
      <c r="L1033" s="405"/>
      <c r="M1033" s="406"/>
      <c r="N1033" s="400"/>
      <c r="O1033" s="401"/>
      <c r="P1033" s="401"/>
      <c r="Q1033" s="401"/>
      <c r="R1033" s="399"/>
    </row>
    <row r="1034" spans="1:18" s="403" customFormat="1" ht="24" customHeight="1">
      <c r="B1034" s="391" t="s">
        <v>2860</v>
      </c>
      <c r="C1034" s="392"/>
      <c r="D1034" s="393" t="s">
        <v>2788</v>
      </c>
      <c r="E1034" s="394">
        <v>1</v>
      </c>
      <c r="F1034" s="395"/>
      <c r="G1034" s="396">
        <f t="shared" si="131"/>
        <v>0</v>
      </c>
      <c r="H1034" s="451"/>
      <c r="J1034" s="405"/>
      <c r="K1034" s="405"/>
      <c r="L1034" s="405"/>
      <c r="M1034" s="406"/>
      <c r="N1034" s="400"/>
      <c r="O1034" s="401"/>
      <c r="P1034" s="401"/>
      <c r="Q1034" s="401"/>
      <c r="R1034" s="399"/>
    </row>
    <row r="1035" spans="1:18" s="401" customFormat="1" ht="24" customHeight="1">
      <c r="A1035" s="403"/>
      <c r="B1035" s="391" t="s">
        <v>2230</v>
      </c>
      <c r="C1035" s="392"/>
      <c r="D1035" s="393" t="s">
        <v>2788</v>
      </c>
      <c r="E1035" s="394">
        <v>1</v>
      </c>
      <c r="F1035" s="395"/>
      <c r="G1035" s="396">
        <f t="shared" si="131"/>
        <v>0</v>
      </c>
      <c r="H1035" s="451"/>
      <c r="I1035" s="403"/>
      <c r="J1035" s="405"/>
      <c r="K1035" s="405"/>
      <c r="L1035" s="405"/>
      <c r="M1035" s="406"/>
      <c r="N1035" s="400"/>
      <c r="R1035" s="399"/>
    </row>
    <row r="1036" spans="1:18" s="401" customFormat="1" ht="24" customHeight="1">
      <c r="A1036" s="403"/>
      <c r="B1036" s="391" t="s">
        <v>2861</v>
      </c>
      <c r="C1036" s="392"/>
      <c r="D1036" s="393" t="s">
        <v>2788</v>
      </c>
      <c r="E1036" s="394">
        <v>1</v>
      </c>
      <c r="F1036" s="395"/>
      <c r="G1036" s="396">
        <f t="shared" si="131"/>
        <v>0</v>
      </c>
      <c r="H1036" s="451"/>
      <c r="I1036" s="403"/>
      <c r="J1036" s="405"/>
      <c r="K1036" s="405"/>
      <c r="L1036" s="405"/>
      <c r="M1036" s="406"/>
      <c r="N1036" s="400"/>
      <c r="R1036" s="399"/>
    </row>
    <row r="1037" spans="1:18" s="403" customFormat="1" ht="24" customHeight="1">
      <c r="B1037" s="391"/>
      <c r="C1037" s="392"/>
      <c r="E1037" s="394"/>
      <c r="F1037" s="395"/>
      <c r="G1037" s="396"/>
      <c r="H1037" s="419"/>
      <c r="J1037" s="405"/>
      <c r="K1037" s="405"/>
      <c r="L1037" s="405"/>
      <c r="M1037" s="406"/>
      <c r="N1037" s="400"/>
      <c r="O1037" s="401"/>
      <c r="P1037" s="401"/>
      <c r="Q1037" s="401"/>
      <c r="R1037" s="399"/>
    </row>
    <row r="1038" spans="1:18" s="403" customFormat="1" ht="24" customHeight="1">
      <c r="B1038" s="391"/>
      <c r="C1038" s="392"/>
      <c r="E1038" s="394"/>
      <c r="F1038" s="395"/>
      <c r="G1038" s="396"/>
      <c r="H1038" s="419"/>
      <c r="J1038" s="405"/>
      <c r="K1038" s="405"/>
      <c r="L1038" s="405"/>
      <c r="M1038" s="406"/>
      <c r="N1038" s="400"/>
      <c r="O1038" s="401"/>
      <c r="P1038" s="401"/>
      <c r="Q1038" s="401"/>
      <c r="R1038" s="399"/>
    </row>
    <row r="1039" spans="1:18" s="403" customFormat="1" ht="24" customHeight="1">
      <c r="B1039" s="391"/>
      <c r="C1039" s="392"/>
      <c r="E1039" s="394"/>
      <c r="F1039" s="395"/>
      <c r="G1039" s="396"/>
      <c r="H1039" s="419"/>
      <c r="J1039" s="405"/>
      <c r="K1039" s="405"/>
      <c r="L1039" s="405"/>
      <c r="M1039" s="406"/>
      <c r="N1039" s="400"/>
      <c r="O1039" s="401"/>
      <c r="P1039" s="401"/>
      <c r="Q1039" s="401"/>
      <c r="R1039" s="399"/>
    </row>
    <row r="1040" spans="1:18" s="403" customFormat="1" ht="24" customHeight="1">
      <c r="B1040" s="391"/>
      <c r="C1040" s="392"/>
      <c r="E1040" s="394"/>
      <c r="F1040" s="395"/>
      <c r="G1040" s="396"/>
      <c r="H1040" s="419"/>
      <c r="J1040" s="405"/>
      <c r="K1040" s="405"/>
      <c r="L1040" s="405"/>
      <c r="M1040" s="406"/>
      <c r="N1040" s="400"/>
      <c r="O1040" s="401"/>
      <c r="P1040" s="401"/>
      <c r="Q1040" s="401"/>
      <c r="R1040" s="399"/>
    </row>
    <row r="1041" spans="1:18" s="403" customFormat="1" ht="24" customHeight="1">
      <c r="B1041" s="391"/>
      <c r="C1041" s="392"/>
      <c r="E1041" s="394"/>
      <c r="F1041" s="395"/>
      <c r="G1041" s="396"/>
      <c r="H1041" s="419"/>
      <c r="J1041" s="405"/>
      <c r="K1041" s="405"/>
      <c r="L1041" s="405"/>
      <c r="M1041" s="406"/>
      <c r="N1041" s="400"/>
      <c r="O1041" s="401"/>
      <c r="P1041" s="401"/>
      <c r="Q1041" s="401"/>
      <c r="R1041" s="399"/>
    </row>
    <row r="1042" spans="1:18" s="403" customFormat="1" ht="24" customHeight="1">
      <c r="B1042" s="391"/>
      <c r="C1042" s="392"/>
      <c r="E1042" s="394"/>
      <c r="F1042" s="395"/>
      <c r="G1042" s="396"/>
      <c r="H1042" s="419"/>
      <c r="J1042" s="405"/>
      <c r="K1042" s="405"/>
      <c r="L1042" s="405"/>
      <c r="M1042" s="406"/>
      <c r="N1042" s="400"/>
      <c r="O1042" s="401"/>
      <c r="P1042" s="401"/>
      <c r="Q1042" s="401"/>
      <c r="R1042" s="399"/>
    </row>
    <row r="1043" spans="1:18" s="403" customFormat="1" ht="24" customHeight="1">
      <c r="B1043" s="391"/>
      <c r="C1043" s="392"/>
      <c r="E1043" s="394"/>
      <c r="F1043" s="395"/>
      <c r="G1043" s="396"/>
      <c r="H1043" s="419"/>
      <c r="J1043" s="405"/>
      <c r="K1043" s="405"/>
      <c r="L1043" s="405"/>
      <c r="M1043" s="406"/>
      <c r="N1043" s="400"/>
      <c r="O1043" s="401"/>
      <c r="P1043" s="401"/>
      <c r="Q1043" s="401"/>
      <c r="R1043" s="399"/>
    </row>
    <row r="1044" spans="1:18" s="403" customFormat="1" ht="24" customHeight="1">
      <c r="B1044" s="391"/>
      <c r="C1044" s="392"/>
      <c r="E1044" s="394"/>
      <c r="F1044" s="395"/>
      <c r="G1044" s="396"/>
      <c r="H1044" s="419"/>
      <c r="J1044" s="405"/>
      <c r="K1044" s="405"/>
      <c r="L1044" s="405"/>
      <c r="M1044" s="406"/>
      <c r="N1044" s="400"/>
      <c r="O1044" s="401"/>
      <c r="P1044" s="401"/>
      <c r="Q1044" s="401"/>
      <c r="R1044" s="399"/>
    </row>
    <row r="1045" spans="1:18" s="403" customFormat="1" ht="24" customHeight="1">
      <c r="B1045" s="391"/>
      <c r="C1045" s="392"/>
      <c r="E1045" s="394"/>
      <c r="F1045" s="395"/>
      <c r="G1045" s="396"/>
      <c r="H1045" s="419"/>
      <c r="J1045" s="405"/>
      <c r="K1045" s="405"/>
      <c r="L1045" s="405"/>
      <c r="M1045" s="406"/>
      <c r="N1045" s="400"/>
      <c r="O1045" s="401"/>
      <c r="P1045" s="401"/>
      <c r="Q1045" s="401"/>
      <c r="R1045" s="399"/>
    </row>
    <row r="1046" spans="1:18" s="403" customFormat="1" ht="24" customHeight="1">
      <c r="B1046" s="391"/>
      <c r="C1046" s="392"/>
      <c r="E1046" s="394"/>
      <c r="F1046" s="395"/>
      <c r="G1046" s="396"/>
      <c r="H1046" s="419"/>
      <c r="J1046" s="405"/>
      <c r="K1046" s="405"/>
      <c r="L1046" s="405"/>
      <c r="M1046" s="406"/>
      <c r="N1046" s="400"/>
      <c r="O1046" s="401"/>
      <c r="P1046" s="401"/>
      <c r="Q1046" s="401"/>
      <c r="R1046" s="399"/>
    </row>
    <row r="1047" spans="1:18" s="403" customFormat="1" ht="24" customHeight="1">
      <c r="B1047" s="391"/>
      <c r="C1047" s="392"/>
      <c r="E1047" s="394"/>
      <c r="F1047" s="395"/>
      <c r="G1047" s="396"/>
      <c r="H1047" s="419"/>
      <c r="J1047" s="405"/>
      <c r="K1047" s="405"/>
      <c r="L1047" s="405"/>
      <c r="M1047" s="406"/>
      <c r="N1047" s="400"/>
      <c r="O1047" s="401"/>
      <c r="P1047" s="401"/>
      <c r="Q1047" s="401"/>
      <c r="R1047" s="399"/>
    </row>
    <row r="1048" spans="1:18" s="403" customFormat="1" ht="24" customHeight="1">
      <c r="B1048" s="391"/>
      <c r="C1048" s="392"/>
      <c r="E1048" s="394"/>
      <c r="F1048" s="395"/>
      <c r="G1048" s="396"/>
      <c r="H1048" s="419"/>
      <c r="J1048" s="405"/>
      <c r="K1048" s="405"/>
      <c r="L1048" s="405"/>
      <c r="M1048" s="406"/>
      <c r="N1048" s="400"/>
      <c r="O1048" s="401"/>
      <c r="P1048" s="401"/>
      <c r="Q1048" s="401"/>
      <c r="R1048" s="399"/>
    </row>
    <row r="1049" spans="1:18" s="403" customFormat="1" ht="24" customHeight="1">
      <c r="B1049" s="391"/>
      <c r="C1049" s="392"/>
      <c r="E1049" s="394"/>
      <c r="F1049" s="395"/>
      <c r="G1049" s="396"/>
      <c r="H1049" s="419"/>
      <c r="J1049" s="405"/>
      <c r="K1049" s="405"/>
      <c r="L1049" s="405"/>
      <c r="M1049" s="406"/>
      <c r="N1049" s="400"/>
      <c r="O1049" s="401"/>
      <c r="P1049" s="401"/>
      <c r="Q1049" s="401"/>
      <c r="R1049" s="399"/>
    </row>
    <row r="1050" spans="1:18" s="403" customFormat="1" ht="24" customHeight="1">
      <c r="B1050" s="391"/>
      <c r="C1050" s="392"/>
      <c r="E1050" s="394"/>
      <c r="F1050" s="395"/>
      <c r="G1050" s="396"/>
      <c r="H1050" s="419"/>
      <c r="J1050" s="405"/>
      <c r="K1050" s="405"/>
      <c r="L1050" s="405"/>
      <c r="M1050" s="406"/>
      <c r="N1050" s="400"/>
      <c r="O1050" s="401"/>
      <c r="P1050" s="401"/>
      <c r="Q1050" s="401"/>
      <c r="R1050" s="399"/>
    </row>
    <row r="1051" spans="1:18" s="401" customFormat="1" ht="24" customHeight="1">
      <c r="A1051" s="403"/>
      <c r="B1051" s="404" t="s">
        <v>2159</v>
      </c>
      <c r="C1051" s="410"/>
      <c r="D1051" s="411"/>
      <c r="E1051" s="394"/>
      <c r="F1051" s="413"/>
      <c r="G1051" s="395">
        <f>SUM($G$953:$G$1036)</f>
        <v>0</v>
      </c>
      <c r="H1051" s="445"/>
      <c r="I1051" s="403"/>
      <c r="J1051" s="405"/>
      <c r="K1051" s="405"/>
      <c r="L1051" s="405"/>
      <c r="M1051" s="415"/>
      <c r="N1051" s="400"/>
      <c r="R1051" s="399"/>
    </row>
    <row r="1052" spans="1:18" s="401" customFormat="1" ht="24" customHeight="1">
      <c r="A1052" s="403"/>
      <c r="B1052" s="404"/>
      <c r="C1052" s="410"/>
      <c r="D1052" s="411"/>
      <c r="E1052" s="394"/>
      <c r="F1052" s="413"/>
      <c r="G1052" s="395"/>
      <c r="H1052" s="445"/>
      <c r="I1052" s="403"/>
      <c r="J1052" s="405"/>
      <c r="K1052" s="405"/>
      <c r="L1052" s="405"/>
      <c r="M1052" s="415"/>
      <c r="N1052" s="400"/>
      <c r="R1052" s="417"/>
    </row>
    <row r="1053" spans="1:18" s="401" customFormat="1" ht="24" customHeight="1">
      <c r="A1053" s="403">
        <f>$A$7</f>
        <v>3</v>
      </c>
      <c r="B1053" s="391" t="str">
        <f>$B$7</f>
        <v>床放射冷暖房設備工事</v>
      </c>
      <c r="C1053" s="392"/>
      <c r="D1053" s="403"/>
      <c r="E1053" s="394"/>
      <c r="F1053" s="395"/>
      <c r="G1053" s="395"/>
      <c r="H1053" s="419"/>
      <c r="I1053" s="403"/>
      <c r="J1053" s="405"/>
      <c r="K1053" s="405"/>
      <c r="L1053" s="405"/>
      <c r="M1053" s="420"/>
      <c r="N1053" s="400"/>
      <c r="R1053" s="399"/>
    </row>
    <row r="1054" spans="1:18" s="401" customFormat="1" ht="24" customHeight="1">
      <c r="A1054" s="403"/>
      <c r="B1054" s="404"/>
      <c r="C1054" s="423"/>
      <c r="D1054" s="393"/>
      <c r="E1054" s="394"/>
      <c r="F1054" s="395"/>
      <c r="G1054" s="396"/>
      <c r="H1054" s="419"/>
      <c r="I1054" s="393"/>
      <c r="J1054" s="414"/>
      <c r="K1054" s="405"/>
      <c r="L1054" s="405"/>
      <c r="M1054" s="420"/>
      <c r="N1054" s="400"/>
      <c r="R1054" s="399"/>
    </row>
    <row r="1055" spans="1:18" s="401" customFormat="1" ht="24" customHeight="1">
      <c r="A1055" s="422"/>
      <c r="B1055" s="391" t="s">
        <v>2862</v>
      </c>
      <c r="C1055" s="392"/>
      <c r="D1055" s="393" t="s">
        <v>212</v>
      </c>
      <c r="E1055" s="394">
        <v>1</v>
      </c>
      <c r="F1055" s="395"/>
      <c r="G1055" s="396">
        <f t="shared" ref="G1055" si="132">E1055*F1055</f>
        <v>0</v>
      </c>
      <c r="H1055" s="397"/>
      <c r="I1055" s="403"/>
      <c r="J1055" s="405"/>
      <c r="K1055" s="405"/>
      <c r="L1055" s="405"/>
      <c r="M1055" s="420"/>
      <c r="N1055" s="400"/>
      <c r="R1055" s="399"/>
    </row>
    <row r="1056" spans="1:18" s="401" customFormat="1" ht="24" customHeight="1">
      <c r="A1056" s="422"/>
      <c r="B1056" s="391"/>
      <c r="C1056" s="392"/>
      <c r="D1056" s="393"/>
      <c r="E1056" s="394"/>
      <c r="F1056" s="395"/>
      <c r="G1056" s="396"/>
      <c r="H1056" s="419"/>
      <c r="I1056" s="403"/>
      <c r="J1056" s="405"/>
      <c r="K1056" s="405"/>
      <c r="L1056" s="405"/>
      <c r="M1056" s="420"/>
      <c r="N1056" s="400"/>
      <c r="R1056" s="399"/>
    </row>
    <row r="1057" spans="1:18" s="401" customFormat="1" ht="24" customHeight="1">
      <c r="A1057" s="399"/>
      <c r="B1057" s="404"/>
      <c r="C1057" s="423"/>
      <c r="D1057" s="393"/>
      <c r="E1057" s="394"/>
      <c r="F1057" s="395"/>
      <c r="G1057" s="396"/>
      <c r="H1057" s="419"/>
      <c r="I1057" s="403"/>
      <c r="J1057" s="405"/>
      <c r="K1057" s="405"/>
      <c r="L1057" s="405"/>
      <c r="M1057" s="420"/>
      <c r="N1057" s="400"/>
      <c r="R1057" s="399"/>
    </row>
    <row r="1058" spans="1:18" s="401" customFormat="1" ht="24" customHeight="1">
      <c r="A1058" s="403"/>
      <c r="B1058" s="404"/>
      <c r="C1058" s="392"/>
      <c r="D1058" s="393"/>
      <c r="E1058" s="394"/>
      <c r="F1058" s="395"/>
      <c r="G1058" s="396"/>
      <c r="H1058" s="419"/>
      <c r="I1058" s="403"/>
      <c r="J1058" s="405"/>
      <c r="K1058" s="405"/>
      <c r="L1058" s="405"/>
      <c r="M1058" s="420"/>
      <c r="N1058" s="400"/>
      <c r="R1058" s="399"/>
    </row>
    <row r="1059" spans="1:18" s="401" customFormat="1" ht="24" customHeight="1">
      <c r="A1059" s="403"/>
      <c r="B1059" s="404"/>
      <c r="C1059" s="392"/>
      <c r="D1059" s="393"/>
      <c r="E1059" s="394"/>
      <c r="F1059" s="395"/>
      <c r="G1059" s="396"/>
      <c r="H1059" s="419"/>
      <c r="I1059" s="403"/>
      <c r="J1059" s="405"/>
      <c r="K1059" s="405"/>
      <c r="L1059" s="405"/>
      <c r="M1059" s="420"/>
      <c r="N1059" s="400"/>
      <c r="R1059" s="399"/>
    </row>
    <row r="1060" spans="1:18" s="401" customFormat="1" ht="24" customHeight="1">
      <c r="A1060" s="403"/>
      <c r="B1060" s="404"/>
      <c r="C1060" s="423"/>
      <c r="D1060" s="393"/>
      <c r="E1060" s="394"/>
      <c r="F1060" s="395"/>
      <c r="G1060" s="396"/>
      <c r="H1060" s="419"/>
      <c r="I1060" s="403"/>
      <c r="J1060" s="405"/>
      <c r="K1060" s="405"/>
      <c r="L1060" s="405"/>
      <c r="M1060" s="420"/>
      <c r="N1060" s="400"/>
      <c r="R1060" s="399"/>
    </row>
    <row r="1061" spans="1:18" s="401" customFormat="1" ht="24" customHeight="1">
      <c r="A1061" s="403"/>
      <c r="B1061" s="404"/>
      <c r="C1061" s="423"/>
      <c r="D1061" s="393"/>
      <c r="E1061" s="394"/>
      <c r="F1061" s="395"/>
      <c r="G1061" s="396"/>
      <c r="H1061" s="419"/>
      <c r="I1061" s="403"/>
      <c r="J1061" s="405"/>
      <c r="K1061" s="405"/>
      <c r="L1061" s="405"/>
      <c r="M1061" s="420"/>
      <c r="N1061" s="400"/>
      <c r="R1061" s="399"/>
    </row>
    <row r="1062" spans="1:18" s="401" customFormat="1" ht="24" customHeight="1">
      <c r="A1062" s="403"/>
      <c r="B1062" s="404"/>
      <c r="C1062" s="423"/>
      <c r="D1062" s="393"/>
      <c r="E1062" s="394"/>
      <c r="F1062" s="395"/>
      <c r="G1062" s="396"/>
      <c r="H1062" s="419"/>
      <c r="I1062" s="403"/>
      <c r="J1062" s="405"/>
      <c r="K1062" s="405"/>
      <c r="L1062" s="405"/>
      <c r="M1062" s="420"/>
      <c r="N1062" s="400"/>
      <c r="R1062" s="399"/>
    </row>
    <row r="1063" spans="1:18" s="401" customFormat="1" ht="24" customHeight="1">
      <c r="A1063" s="403"/>
      <c r="B1063" s="404"/>
      <c r="C1063" s="423"/>
      <c r="D1063" s="393"/>
      <c r="E1063" s="394"/>
      <c r="F1063" s="395"/>
      <c r="G1063" s="396"/>
      <c r="H1063" s="419"/>
      <c r="I1063" s="403"/>
      <c r="J1063" s="405"/>
      <c r="K1063" s="405"/>
      <c r="L1063" s="405"/>
      <c r="M1063" s="420"/>
      <c r="N1063" s="400"/>
      <c r="R1063" s="399"/>
    </row>
    <row r="1064" spans="1:18" s="401" customFormat="1" ht="24" customHeight="1">
      <c r="A1064" s="403"/>
      <c r="B1064" s="404"/>
      <c r="C1064" s="423"/>
      <c r="D1064" s="393"/>
      <c r="E1064" s="394"/>
      <c r="F1064" s="395"/>
      <c r="G1064" s="396"/>
      <c r="H1064" s="419"/>
      <c r="I1064" s="403"/>
      <c r="J1064" s="405"/>
      <c r="K1064" s="405"/>
      <c r="L1064" s="405"/>
      <c r="M1064" s="420"/>
      <c r="N1064" s="400"/>
      <c r="R1064" s="399"/>
    </row>
    <row r="1065" spans="1:18" s="401" customFormat="1" ht="24" customHeight="1">
      <c r="A1065" s="403"/>
      <c r="B1065" s="404"/>
      <c r="C1065" s="423"/>
      <c r="D1065" s="393"/>
      <c r="E1065" s="394"/>
      <c r="F1065" s="395"/>
      <c r="G1065" s="396"/>
      <c r="H1065" s="419"/>
      <c r="I1065" s="403"/>
      <c r="J1065" s="405"/>
      <c r="K1065" s="405"/>
      <c r="L1065" s="405"/>
      <c r="M1065" s="420"/>
      <c r="N1065" s="400"/>
      <c r="R1065" s="399"/>
    </row>
    <row r="1066" spans="1:18" s="401" customFormat="1" ht="24" customHeight="1">
      <c r="A1066" s="403"/>
      <c r="B1066" s="404"/>
      <c r="C1066" s="423"/>
      <c r="D1066" s="393"/>
      <c r="E1066" s="394"/>
      <c r="F1066" s="395"/>
      <c r="G1066" s="396"/>
      <c r="H1066" s="419"/>
      <c r="I1066" s="403"/>
      <c r="J1066" s="405"/>
      <c r="K1066" s="405"/>
      <c r="L1066" s="405"/>
      <c r="M1066" s="420"/>
      <c r="N1066" s="400"/>
      <c r="R1066" s="399"/>
    </row>
    <row r="1067" spans="1:18" s="401" customFormat="1" ht="24" customHeight="1">
      <c r="A1067" s="403"/>
      <c r="B1067" s="404"/>
      <c r="C1067" s="423"/>
      <c r="D1067" s="393"/>
      <c r="E1067" s="394"/>
      <c r="F1067" s="395"/>
      <c r="G1067" s="396"/>
      <c r="H1067" s="419"/>
      <c r="I1067" s="403"/>
      <c r="J1067" s="405"/>
      <c r="K1067" s="405"/>
      <c r="L1067" s="405"/>
      <c r="M1067" s="420"/>
      <c r="N1067" s="400"/>
      <c r="R1067" s="399"/>
    </row>
    <row r="1068" spans="1:18" s="401" customFormat="1" ht="24" customHeight="1">
      <c r="A1068" s="403"/>
      <c r="B1068" s="404"/>
      <c r="C1068" s="423"/>
      <c r="D1068" s="393"/>
      <c r="E1068" s="394"/>
      <c r="F1068" s="395"/>
      <c r="G1068" s="396"/>
      <c r="H1068" s="419"/>
      <c r="I1068" s="403"/>
      <c r="J1068" s="405"/>
      <c r="K1068" s="405"/>
      <c r="L1068" s="405"/>
      <c r="M1068" s="420"/>
      <c r="N1068" s="400"/>
      <c r="R1068" s="399"/>
    </row>
    <row r="1069" spans="1:18" s="401" customFormat="1" ht="24" customHeight="1">
      <c r="A1069" s="403"/>
      <c r="B1069" s="404"/>
      <c r="C1069" s="423"/>
      <c r="D1069" s="393"/>
      <c r="E1069" s="394"/>
      <c r="F1069" s="395"/>
      <c r="G1069" s="396"/>
      <c r="H1069" s="419"/>
      <c r="I1069" s="403"/>
      <c r="J1069" s="405"/>
      <c r="K1069" s="405"/>
      <c r="L1069" s="405"/>
      <c r="M1069" s="420"/>
      <c r="N1069" s="400"/>
      <c r="R1069" s="399"/>
    </row>
    <row r="1070" spans="1:18" s="401" customFormat="1" ht="24" customHeight="1">
      <c r="A1070" s="403"/>
      <c r="B1070" s="404"/>
      <c r="C1070" s="423"/>
      <c r="D1070" s="393"/>
      <c r="E1070" s="394"/>
      <c r="F1070" s="395"/>
      <c r="G1070" s="396"/>
      <c r="H1070" s="419"/>
      <c r="I1070" s="403"/>
      <c r="J1070" s="405"/>
      <c r="K1070" s="405"/>
      <c r="L1070" s="405"/>
      <c r="M1070" s="420"/>
      <c r="N1070" s="400"/>
      <c r="R1070" s="399"/>
    </row>
    <row r="1071" spans="1:18" s="401" customFormat="1" ht="24" customHeight="1">
      <c r="A1071" s="403"/>
      <c r="B1071" s="404"/>
      <c r="C1071" s="423"/>
      <c r="D1071" s="393"/>
      <c r="E1071" s="394"/>
      <c r="F1071" s="395"/>
      <c r="G1071" s="396"/>
      <c r="H1071" s="419"/>
      <c r="I1071" s="403"/>
      <c r="J1071" s="405"/>
      <c r="K1071" s="405"/>
      <c r="L1071" s="405"/>
      <c r="M1071" s="420"/>
      <c r="N1071" s="400"/>
      <c r="R1071" s="399"/>
    </row>
    <row r="1072" spans="1:18" s="401" customFormat="1" ht="24" customHeight="1">
      <c r="A1072" s="403"/>
      <c r="B1072" s="404"/>
      <c r="C1072" s="392"/>
      <c r="D1072" s="393"/>
      <c r="E1072" s="394"/>
      <c r="F1072" s="395"/>
      <c r="G1072" s="396"/>
      <c r="H1072" s="419"/>
      <c r="I1072" s="403"/>
      <c r="J1072" s="405"/>
      <c r="K1072" s="405"/>
      <c r="L1072" s="405"/>
      <c r="M1072" s="420"/>
      <c r="N1072" s="400"/>
      <c r="R1072" s="399"/>
    </row>
    <row r="1073" spans="1:18" s="401" customFormat="1" ht="24" customHeight="1">
      <c r="A1073" s="403"/>
      <c r="B1073" s="404"/>
      <c r="C1073" s="423"/>
      <c r="D1073" s="393"/>
      <c r="E1073" s="394"/>
      <c r="F1073" s="395"/>
      <c r="G1073" s="396"/>
      <c r="H1073" s="419"/>
      <c r="I1073" s="403"/>
      <c r="J1073" s="405"/>
      <c r="K1073" s="405"/>
      <c r="L1073" s="405"/>
      <c r="M1073" s="420"/>
      <c r="N1073" s="400"/>
      <c r="R1073" s="399"/>
    </row>
    <row r="1074" spans="1:18" s="401" customFormat="1" ht="24" customHeight="1">
      <c r="A1074" s="403"/>
      <c r="B1074" s="404"/>
      <c r="C1074" s="423"/>
      <c r="D1074" s="393"/>
      <c r="E1074" s="394"/>
      <c r="F1074" s="395"/>
      <c r="G1074" s="396"/>
      <c r="H1074" s="419"/>
      <c r="I1074" s="403"/>
      <c r="J1074" s="405"/>
      <c r="K1074" s="405"/>
      <c r="L1074" s="405"/>
      <c r="M1074" s="420"/>
      <c r="N1074" s="400"/>
      <c r="R1074" s="399"/>
    </row>
    <row r="1075" spans="1:18" s="401" customFormat="1" ht="24" customHeight="1">
      <c r="A1075" s="403"/>
      <c r="B1075" s="404"/>
      <c r="C1075" s="423"/>
      <c r="D1075" s="393"/>
      <c r="E1075" s="394"/>
      <c r="F1075" s="395"/>
      <c r="G1075" s="396"/>
      <c r="H1075" s="419"/>
      <c r="I1075" s="403"/>
      <c r="J1075" s="405"/>
      <c r="K1075" s="405"/>
      <c r="L1075" s="405"/>
      <c r="M1075" s="420"/>
      <c r="N1075" s="400"/>
      <c r="R1075" s="399"/>
    </row>
    <row r="1076" spans="1:18" s="401" customFormat="1" ht="24" customHeight="1">
      <c r="A1076" s="403"/>
      <c r="B1076" s="404" t="s">
        <v>2159</v>
      </c>
      <c r="C1076" s="410"/>
      <c r="D1076" s="411"/>
      <c r="E1076" s="394"/>
      <c r="F1076" s="413"/>
      <c r="G1076" s="395">
        <f>SUM(G1053:G1075)</f>
        <v>0</v>
      </c>
      <c r="H1076" s="445"/>
      <c r="I1076" s="403"/>
      <c r="J1076" s="405"/>
      <c r="K1076" s="405"/>
      <c r="L1076" s="405"/>
      <c r="M1076" s="415"/>
      <c r="N1076" s="400"/>
      <c r="R1076" s="399"/>
    </row>
    <row r="1077" spans="1:18" s="401" customFormat="1" ht="24" customHeight="1">
      <c r="A1077" s="403"/>
      <c r="B1077" s="404"/>
      <c r="C1077" s="410"/>
      <c r="D1077" s="411"/>
      <c r="E1077" s="394"/>
      <c r="F1077" s="413"/>
      <c r="G1077" s="395"/>
      <c r="H1077" s="445"/>
      <c r="I1077" s="403"/>
      <c r="J1077" s="405"/>
      <c r="K1077" s="405"/>
      <c r="L1077" s="405"/>
      <c r="M1077" s="415"/>
      <c r="N1077" s="400"/>
      <c r="R1077" s="417"/>
    </row>
    <row r="1078" spans="1:18" s="401" customFormat="1" ht="24" customHeight="1">
      <c r="A1078" s="403">
        <f>$A$8</f>
        <v>4</v>
      </c>
      <c r="B1078" s="391" t="str">
        <f>$B$8</f>
        <v>地中熱利用設備工事</v>
      </c>
      <c r="C1078" s="392"/>
      <c r="D1078" s="403"/>
      <c r="E1078" s="394"/>
      <c r="F1078" s="395"/>
      <c r="G1078" s="395"/>
      <c r="H1078" s="419"/>
      <c r="I1078" s="403"/>
      <c r="J1078" s="405"/>
      <c r="K1078" s="405"/>
      <c r="L1078" s="405"/>
      <c r="M1078" s="420"/>
      <c r="N1078" s="400"/>
      <c r="R1078" s="399"/>
    </row>
    <row r="1079" spans="1:18" s="401" customFormat="1" ht="24" customHeight="1">
      <c r="A1079" s="403"/>
      <c r="B1079" s="404"/>
      <c r="C1079" s="423"/>
      <c r="D1079" s="393"/>
      <c r="E1079" s="394"/>
      <c r="F1079" s="395"/>
      <c r="G1079" s="396"/>
      <c r="H1079" s="419"/>
      <c r="I1079" s="393"/>
      <c r="J1079" s="414"/>
      <c r="K1079" s="405"/>
      <c r="L1079" s="405"/>
      <c r="M1079" s="420"/>
      <c r="N1079" s="400"/>
      <c r="R1079" s="399"/>
    </row>
    <row r="1080" spans="1:18" s="401" customFormat="1" ht="24" customHeight="1">
      <c r="A1080" s="422"/>
      <c r="B1080" s="391" t="s">
        <v>2120</v>
      </c>
      <c r="C1080" s="392"/>
      <c r="D1080" s="393" t="s">
        <v>212</v>
      </c>
      <c r="E1080" s="394">
        <v>1</v>
      </c>
      <c r="F1080" s="395"/>
      <c r="G1080" s="396">
        <f t="shared" ref="G1080" si="133">E1080*F1080</f>
        <v>0</v>
      </c>
      <c r="H1080" s="397"/>
      <c r="I1080" s="403"/>
      <c r="J1080" s="405"/>
      <c r="K1080" s="405"/>
      <c r="L1080" s="405"/>
      <c r="M1080" s="420"/>
      <c r="N1080" s="400"/>
      <c r="R1080" s="399"/>
    </row>
    <row r="1081" spans="1:18" s="401" customFormat="1" ht="24" customHeight="1">
      <c r="A1081" s="422"/>
      <c r="B1081" s="391"/>
      <c r="C1081" s="392"/>
      <c r="D1081" s="393"/>
      <c r="E1081" s="394"/>
      <c r="F1081" s="395"/>
      <c r="G1081" s="396"/>
      <c r="H1081" s="419"/>
      <c r="I1081" s="403"/>
      <c r="J1081" s="405"/>
      <c r="K1081" s="405"/>
      <c r="L1081" s="405"/>
      <c r="M1081" s="420"/>
      <c r="N1081" s="400"/>
      <c r="R1081" s="399"/>
    </row>
    <row r="1082" spans="1:18" s="401" customFormat="1" ht="24" customHeight="1">
      <c r="A1082" s="399"/>
      <c r="B1082" s="404"/>
      <c r="C1082" s="423"/>
      <c r="D1082" s="393"/>
      <c r="E1082" s="394"/>
      <c r="F1082" s="395"/>
      <c r="G1082" s="396"/>
      <c r="H1082" s="419"/>
      <c r="I1082" s="403"/>
      <c r="J1082" s="405"/>
      <c r="K1082" s="405"/>
      <c r="L1082" s="405"/>
      <c r="M1082" s="420"/>
      <c r="N1082" s="400"/>
      <c r="R1082" s="399"/>
    </row>
    <row r="1083" spans="1:18" s="401" customFormat="1" ht="24" customHeight="1">
      <c r="A1083" s="403"/>
      <c r="B1083" s="404"/>
      <c r="C1083" s="392"/>
      <c r="D1083" s="393"/>
      <c r="E1083" s="394"/>
      <c r="F1083" s="395"/>
      <c r="G1083" s="396"/>
      <c r="H1083" s="419"/>
      <c r="I1083" s="403"/>
      <c r="J1083" s="405"/>
      <c r="K1083" s="405"/>
      <c r="L1083" s="405"/>
      <c r="M1083" s="420"/>
      <c r="N1083" s="400"/>
      <c r="R1083" s="399"/>
    </row>
    <row r="1084" spans="1:18" s="401" customFormat="1" ht="24" customHeight="1">
      <c r="A1084" s="403"/>
      <c r="B1084" s="404"/>
      <c r="C1084" s="392"/>
      <c r="D1084" s="393"/>
      <c r="E1084" s="394"/>
      <c r="F1084" s="395"/>
      <c r="G1084" s="396"/>
      <c r="H1084" s="419"/>
      <c r="I1084" s="403"/>
      <c r="J1084" s="405"/>
      <c r="K1084" s="405"/>
      <c r="L1084" s="405"/>
      <c r="M1084" s="420"/>
      <c r="N1084" s="400"/>
      <c r="R1084" s="399"/>
    </row>
    <row r="1085" spans="1:18" s="401" customFormat="1" ht="24" customHeight="1">
      <c r="A1085" s="403"/>
      <c r="B1085" s="404"/>
      <c r="C1085" s="423"/>
      <c r="D1085" s="393"/>
      <c r="E1085" s="394"/>
      <c r="F1085" s="395"/>
      <c r="G1085" s="396"/>
      <c r="H1085" s="419"/>
      <c r="I1085" s="403"/>
      <c r="J1085" s="405"/>
      <c r="K1085" s="405"/>
      <c r="L1085" s="405"/>
      <c r="M1085" s="420"/>
      <c r="N1085" s="400"/>
      <c r="R1085" s="399"/>
    </row>
    <row r="1086" spans="1:18" s="401" customFormat="1" ht="24" customHeight="1">
      <c r="A1086" s="403"/>
      <c r="B1086" s="404"/>
      <c r="C1086" s="423"/>
      <c r="D1086" s="393"/>
      <c r="E1086" s="394"/>
      <c r="F1086" s="395"/>
      <c r="G1086" s="396"/>
      <c r="H1086" s="419"/>
      <c r="I1086" s="403"/>
      <c r="J1086" s="405"/>
      <c r="K1086" s="405"/>
      <c r="L1086" s="405"/>
      <c r="M1086" s="420"/>
      <c r="N1086" s="400"/>
      <c r="R1086" s="399"/>
    </row>
    <row r="1087" spans="1:18" s="401" customFormat="1" ht="24" customHeight="1">
      <c r="A1087" s="403"/>
      <c r="B1087" s="404"/>
      <c r="C1087" s="423"/>
      <c r="D1087" s="393"/>
      <c r="E1087" s="394"/>
      <c r="F1087" s="395"/>
      <c r="G1087" s="396"/>
      <c r="H1087" s="419"/>
      <c r="I1087" s="403"/>
      <c r="J1087" s="405"/>
      <c r="K1087" s="405"/>
      <c r="L1087" s="405"/>
      <c r="M1087" s="420"/>
      <c r="N1087" s="400"/>
      <c r="R1087" s="399"/>
    </row>
    <row r="1088" spans="1:18" s="401" customFormat="1" ht="24" customHeight="1">
      <c r="A1088" s="403"/>
      <c r="B1088" s="404"/>
      <c r="C1088" s="423"/>
      <c r="D1088" s="393"/>
      <c r="E1088" s="394"/>
      <c r="F1088" s="395"/>
      <c r="G1088" s="396"/>
      <c r="H1088" s="419"/>
      <c r="I1088" s="403"/>
      <c r="J1088" s="405"/>
      <c r="K1088" s="405"/>
      <c r="L1088" s="405"/>
      <c r="M1088" s="420"/>
      <c r="N1088" s="400"/>
      <c r="R1088" s="399"/>
    </row>
    <row r="1089" spans="1:18" s="401" customFormat="1" ht="24" customHeight="1">
      <c r="A1089" s="403"/>
      <c r="B1089" s="404"/>
      <c r="C1089" s="423"/>
      <c r="D1089" s="393"/>
      <c r="E1089" s="394"/>
      <c r="F1089" s="395"/>
      <c r="G1089" s="396"/>
      <c r="H1089" s="419"/>
      <c r="I1089" s="403"/>
      <c r="J1089" s="405"/>
      <c r="K1089" s="405"/>
      <c r="L1089" s="405"/>
      <c r="M1089" s="420"/>
      <c r="N1089" s="400"/>
      <c r="R1089" s="399"/>
    </row>
    <row r="1090" spans="1:18" s="401" customFormat="1" ht="24" customHeight="1">
      <c r="A1090" s="403"/>
      <c r="B1090" s="404"/>
      <c r="C1090" s="423"/>
      <c r="D1090" s="393"/>
      <c r="E1090" s="394"/>
      <c r="F1090" s="395"/>
      <c r="G1090" s="396"/>
      <c r="H1090" s="419"/>
      <c r="I1090" s="403"/>
      <c r="J1090" s="405"/>
      <c r="K1090" s="405"/>
      <c r="L1090" s="405"/>
      <c r="M1090" s="420"/>
      <c r="N1090" s="400"/>
      <c r="R1090" s="399"/>
    </row>
    <row r="1091" spans="1:18" s="401" customFormat="1" ht="24" customHeight="1">
      <c r="A1091" s="403"/>
      <c r="B1091" s="404"/>
      <c r="C1091" s="423"/>
      <c r="D1091" s="393"/>
      <c r="E1091" s="394"/>
      <c r="F1091" s="395"/>
      <c r="G1091" s="396"/>
      <c r="H1091" s="419"/>
      <c r="I1091" s="403"/>
      <c r="J1091" s="405"/>
      <c r="K1091" s="405"/>
      <c r="L1091" s="405"/>
      <c r="M1091" s="420"/>
      <c r="N1091" s="400"/>
      <c r="R1091" s="399"/>
    </row>
    <row r="1092" spans="1:18" s="401" customFormat="1" ht="24" customHeight="1">
      <c r="A1092" s="403"/>
      <c r="B1092" s="404"/>
      <c r="C1092" s="423"/>
      <c r="D1092" s="393"/>
      <c r="E1092" s="394"/>
      <c r="F1092" s="395"/>
      <c r="G1092" s="396"/>
      <c r="H1092" s="419"/>
      <c r="I1092" s="403"/>
      <c r="J1092" s="405"/>
      <c r="K1092" s="405"/>
      <c r="L1092" s="405"/>
      <c r="M1092" s="420"/>
      <c r="N1092" s="400"/>
      <c r="R1092" s="399"/>
    </row>
    <row r="1093" spans="1:18" s="401" customFormat="1" ht="24" customHeight="1">
      <c r="A1093" s="403"/>
      <c r="B1093" s="404"/>
      <c r="C1093" s="423"/>
      <c r="D1093" s="393"/>
      <c r="E1093" s="394"/>
      <c r="F1093" s="395"/>
      <c r="G1093" s="396"/>
      <c r="H1093" s="419"/>
      <c r="I1093" s="403"/>
      <c r="J1093" s="405"/>
      <c r="K1093" s="405"/>
      <c r="L1093" s="405"/>
      <c r="M1093" s="420"/>
      <c r="N1093" s="400"/>
      <c r="R1093" s="399"/>
    </row>
    <row r="1094" spans="1:18" s="401" customFormat="1" ht="24" customHeight="1">
      <c r="A1094" s="403"/>
      <c r="B1094" s="404"/>
      <c r="C1094" s="423"/>
      <c r="D1094" s="393"/>
      <c r="E1094" s="394"/>
      <c r="F1094" s="395"/>
      <c r="G1094" s="396"/>
      <c r="H1094" s="419"/>
      <c r="I1094" s="403"/>
      <c r="J1094" s="405"/>
      <c r="K1094" s="405"/>
      <c r="L1094" s="405"/>
      <c r="M1094" s="420"/>
      <c r="N1094" s="400"/>
      <c r="R1094" s="399"/>
    </row>
    <row r="1095" spans="1:18" s="401" customFormat="1" ht="24" customHeight="1">
      <c r="A1095" s="403"/>
      <c r="B1095" s="404"/>
      <c r="C1095" s="423"/>
      <c r="D1095" s="393"/>
      <c r="E1095" s="394"/>
      <c r="F1095" s="395"/>
      <c r="G1095" s="396"/>
      <c r="H1095" s="419"/>
      <c r="I1095" s="403"/>
      <c r="J1095" s="405"/>
      <c r="K1095" s="405"/>
      <c r="L1095" s="405"/>
      <c r="M1095" s="420"/>
      <c r="N1095" s="400"/>
      <c r="R1095" s="399"/>
    </row>
    <row r="1096" spans="1:18" s="401" customFormat="1" ht="24" customHeight="1">
      <c r="A1096" s="403"/>
      <c r="B1096" s="404"/>
      <c r="C1096" s="423"/>
      <c r="D1096" s="393"/>
      <c r="E1096" s="394"/>
      <c r="F1096" s="395"/>
      <c r="G1096" s="396"/>
      <c r="H1096" s="419"/>
      <c r="I1096" s="403"/>
      <c r="J1096" s="405"/>
      <c r="K1096" s="405"/>
      <c r="L1096" s="405"/>
      <c r="M1096" s="420"/>
      <c r="N1096" s="400"/>
      <c r="R1096" s="399"/>
    </row>
    <row r="1097" spans="1:18" s="401" customFormat="1" ht="24" customHeight="1">
      <c r="A1097" s="403"/>
      <c r="B1097" s="404"/>
      <c r="C1097" s="392"/>
      <c r="D1097" s="393"/>
      <c r="E1097" s="394"/>
      <c r="F1097" s="395"/>
      <c r="G1097" s="396"/>
      <c r="H1097" s="419"/>
      <c r="I1097" s="403"/>
      <c r="J1097" s="405"/>
      <c r="K1097" s="405"/>
      <c r="L1097" s="405"/>
      <c r="M1097" s="420"/>
      <c r="N1097" s="400"/>
      <c r="R1097" s="399"/>
    </row>
    <row r="1098" spans="1:18" s="401" customFormat="1" ht="24" customHeight="1">
      <c r="A1098" s="403"/>
      <c r="B1098" s="404"/>
      <c r="C1098" s="423"/>
      <c r="D1098" s="393"/>
      <c r="E1098" s="394"/>
      <c r="F1098" s="395"/>
      <c r="G1098" s="396"/>
      <c r="H1098" s="419"/>
      <c r="I1098" s="403"/>
      <c r="J1098" s="405"/>
      <c r="K1098" s="405"/>
      <c r="L1098" s="405"/>
      <c r="M1098" s="420"/>
      <c r="N1098" s="400"/>
      <c r="R1098" s="399"/>
    </row>
    <row r="1099" spans="1:18" s="401" customFormat="1" ht="24" customHeight="1">
      <c r="A1099" s="403"/>
      <c r="B1099" s="404"/>
      <c r="C1099" s="423"/>
      <c r="D1099" s="393"/>
      <c r="E1099" s="394"/>
      <c r="F1099" s="395"/>
      <c r="G1099" s="396"/>
      <c r="H1099" s="419"/>
      <c r="I1099" s="403"/>
      <c r="J1099" s="405"/>
      <c r="K1099" s="405"/>
      <c r="L1099" s="405"/>
      <c r="M1099" s="420"/>
      <c r="N1099" s="400"/>
      <c r="R1099" s="399"/>
    </row>
    <row r="1100" spans="1:18" s="401" customFormat="1" ht="24" customHeight="1">
      <c r="A1100" s="403"/>
      <c r="B1100" s="404"/>
      <c r="C1100" s="423"/>
      <c r="D1100" s="393"/>
      <c r="E1100" s="394"/>
      <c r="F1100" s="395"/>
      <c r="G1100" s="396"/>
      <c r="H1100" s="419"/>
      <c r="I1100" s="403"/>
      <c r="J1100" s="405"/>
      <c r="K1100" s="405"/>
      <c r="L1100" s="405"/>
      <c r="M1100" s="420"/>
      <c r="N1100" s="400"/>
      <c r="R1100" s="399"/>
    </row>
    <row r="1101" spans="1:18" s="401" customFormat="1" ht="24" customHeight="1">
      <c r="A1101" s="403"/>
      <c r="B1101" s="404" t="s">
        <v>2159</v>
      </c>
      <c r="C1101" s="410"/>
      <c r="D1101" s="411"/>
      <c r="E1101" s="394"/>
      <c r="F1101" s="413"/>
      <c r="G1101" s="395">
        <f>SUM(G1078:G1100)</f>
        <v>0</v>
      </c>
      <c r="H1101" s="445"/>
      <c r="I1101" s="403"/>
      <c r="J1101" s="405"/>
      <c r="K1101" s="405"/>
      <c r="L1101" s="405"/>
      <c r="M1101" s="415"/>
      <c r="N1101" s="400"/>
      <c r="R1101" s="399"/>
    </row>
    <row r="1102" spans="1:18" s="401" customFormat="1" ht="24" customHeight="1">
      <c r="A1102" s="403"/>
      <c r="B1102" s="404"/>
      <c r="C1102" s="410"/>
      <c r="D1102" s="411"/>
      <c r="E1102" s="394"/>
      <c r="F1102" s="413"/>
      <c r="G1102" s="395"/>
      <c r="H1102" s="445"/>
      <c r="I1102" s="403"/>
      <c r="J1102" s="405"/>
      <c r="K1102" s="405"/>
      <c r="L1102" s="405"/>
      <c r="M1102" s="415"/>
      <c r="N1102" s="400"/>
      <c r="R1102" s="417"/>
    </row>
    <row r="1103" spans="1:18" s="401" customFormat="1" ht="24" customHeight="1">
      <c r="A1103" s="403">
        <f>$A$9</f>
        <v>5</v>
      </c>
      <c r="B1103" s="391" t="str">
        <f>$B$9</f>
        <v>自動制御設備工事</v>
      </c>
      <c r="C1103" s="392"/>
      <c r="D1103" s="428"/>
      <c r="E1103" s="394"/>
      <c r="F1103" s="395"/>
      <c r="G1103" s="395"/>
      <c r="H1103" s="446"/>
      <c r="I1103" s="403"/>
      <c r="J1103" s="405"/>
      <c r="K1103" s="405"/>
      <c r="L1103" s="405"/>
      <c r="M1103" s="420"/>
      <c r="N1103" s="400"/>
      <c r="R1103" s="399"/>
    </row>
    <row r="1104" spans="1:18" s="401" customFormat="1" ht="24" customHeight="1">
      <c r="A1104" s="403"/>
      <c r="B1104" s="404"/>
      <c r="C1104" s="392"/>
      <c r="D1104" s="393"/>
      <c r="E1104" s="394"/>
      <c r="F1104" s="395"/>
      <c r="G1104" s="396" t="str">
        <f>IF(E1104="","",IF(F1104&lt;0,ROUNDUP(E1104*F1104,0),ROUNDDOWN(E1104*F1104,0)))</f>
        <v/>
      </c>
      <c r="H1104" s="419"/>
      <c r="I1104" s="403"/>
      <c r="J1104" s="405"/>
      <c r="K1104" s="405"/>
      <c r="L1104" s="405"/>
      <c r="M1104" s="420"/>
      <c r="N1104" s="400"/>
      <c r="R1104" s="399"/>
    </row>
    <row r="1105" spans="1:18" ht="24" customHeight="1">
      <c r="A1105" s="422"/>
      <c r="B1105" s="391" t="s">
        <v>2122</v>
      </c>
      <c r="D1105" s="393" t="s">
        <v>1466</v>
      </c>
      <c r="E1105" s="394">
        <v>1</v>
      </c>
      <c r="G1105" s="396">
        <f t="shared" ref="G1105" si="134">E1105*F1105</f>
        <v>0</v>
      </c>
      <c r="H1105" s="397"/>
      <c r="O1105" s="399"/>
      <c r="P1105" s="399"/>
      <c r="Q1105" s="399"/>
    </row>
    <row r="1106" spans="1:18" ht="24" customHeight="1">
      <c r="A1106" s="422"/>
      <c r="D1106" s="393"/>
      <c r="E1106" s="394"/>
      <c r="G1106" s="396"/>
      <c r="H1106" s="397"/>
      <c r="O1106" s="399"/>
      <c r="P1106" s="399"/>
      <c r="Q1106" s="399"/>
    </row>
    <row r="1107" spans="1:18" ht="24" customHeight="1">
      <c r="D1107" s="393"/>
      <c r="E1107" s="394"/>
      <c r="G1107" s="396"/>
      <c r="H1107" s="397"/>
      <c r="O1107" s="399"/>
      <c r="P1107" s="399"/>
      <c r="Q1107" s="399"/>
    </row>
    <row r="1108" spans="1:18" s="401" customFormat="1" ht="24" customHeight="1">
      <c r="A1108" s="403"/>
      <c r="B1108" s="404"/>
      <c r="C1108" s="392"/>
      <c r="D1108" s="393"/>
      <c r="E1108" s="394"/>
      <c r="F1108" s="395"/>
      <c r="G1108" s="396"/>
      <c r="H1108" s="419"/>
      <c r="I1108" s="403"/>
      <c r="J1108" s="405"/>
      <c r="K1108" s="405"/>
      <c r="L1108" s="405"/>
      <c r="M1108" s="420"/>
      <c r="N1108" s="400"/>
      <c r="R1108" s="399"/>
    </row>
    <row r="1109" spans="1:18" s="401" customFormat="1" ht="24" customHeight="1">
      <c r="A1109" s="403"/>
      <c r="B1109" s="404"/>
      <c r="C1109" s="392"/>
      <c r="D1109" s="393"/>
      <c r="E1109" s="394"/>
      <c r="F1109" s="395"/>
      <c r="G1109" s="396"/>
      <c r="H1109" s="419"/>
      <c r="I1109" s="403"/>
      <c r="J1109" s="405"/>
      <c r="K1109" s="405"/>
      <c r="L1109" s="405"/>
      <c r="M1109" s="420"/>
      <c r="N1109" s="400"/>
      <c r="R1109" s="399"/>
    </row>
    <row r="1110" spans="1:18" s="401" customFormat="1" ht="24" customHeight="1">
      <c r="A1110" s="403"/>
      <c r="B1110" s="404"/>
      <c r="C1110" s="392"/>
      <c r="D1110" s="393"/>
      <c r="E1110" s="394"/>
      <c r="F1110" s="395"/>
      <c r="G1110" s="396"/>
      <c r="H1110" s="419"/>
      <c r="I1110" s="403"/>
      <c r="J1110" s="405"/>
      <c r="K1110" s="405"/>
      <c r="L1110" s="405"/>
      <c r="M1110" s="420"/>
      <c r="N1110" s="400"/>
      <c r="R1110" s="399"/>
    </row>
    <row r="1111" spans="1:18" s="401" customFormat="1" ht="24" customHeight="1">
      <c r="A1111" s="403"/>
      <c r="B1111" s="404"/>
      <c r="C1111" s="392"/>
      <c r="D1111" s="393"/>
      <c r="E1111" s="394"/>
      <c r="F1111" s="395"/>
      <c r="G1111" s="396"/>
      <c r="H1111" s="419"/>
      <c r="I1111" s="403"/>
      <c r="J1111" s="405"/>
      <c r="K1111" s="405"/>
      <c r="L1111" s="405"/>
      <c r="M1111" s="420"/>
      <c r="N1111" s="400"/>
      <c r="R1111" s="399"/>
    </row>
    <row r="1112" spans="1:18" s="401" customFormat="1" ht="24" customHeight="1">
      <c r="A1112" s="403"/>
      <c r="B1112" s="404"/>
      <c r="C1112" s="392"/>
      <c r="D1112" s="393"/>
      <c r="E1112" s="394"/>
      <c r="F1112" s="395"/>
      <c r="G1112" s="396"/>
      <c r="H1112" s="419"/>
      <c r="I1112" s="403"/>
      <c r="J1112" s="405"/>
      <c r="K1112" s="405"/>
      <c r="L1112" s="405"/>
      <c r="M1112" s="420"/>
      <c r="N1112" s="400"/>
      <c r="R1112" s="399"/>
    </row>
    <row r="1113" spans="1:18" s="401" customFormat="1" ht="24" customHeight="1">
      <c r="A1113" s="403"/>
      <c r="B1113" s="404"/>
      <c r="C1113" s="392"/>
      <c r="D1113" s="393"/>
      <c r="E1113" s="394"/>
      <c r="F1113" s="395"/>
      <c r="G1113" s="396"/>
      <c r="H1113" s="419"/>
      <c r="I1113" s="403"/>
      <c r="J1113" s="405"/>
      <c r="K1113" s="405"/>
      <c r="L1113" s="405"/>
      <c r="M1113" s="420"/>
      <c r="N1113" s="400"/>
      <c r="R1113" s="399"/>
    </row>
    <row r="1114" spans="1:18" s="401" customFormat="1" ht="24" customHeight="1">
      <c r="A1114" s="403"/>
      <c r="B1114" s="404"/>
      <c r="C1114" s="392"/>
      <c r="D1114" s="393"/>
      <c r="E1114" s="394"/>
      <c r="F1114" s="395"/>
      <c r="G1114" s="396"/>
      <c r="H1114" s="419"/>
      <c r="I1114" s="403"/>
      <c r="J1114" s="405"/>
      <c r="K1114" s="405"/>
      <c r="L1114" s="405"/>
      <c r="M1114" s="420"/>
      <c r="N1114" s="400"/>
      <c r="R1114" s="399"/>
    </row>
    <row r="1115" spans="1:18" s="401" customFormat="1" ht="24" customHeight="1">
      <c r="A1115" s="403"/>
      <c r="B1115" s="404"/>
      <c r="C1115" s="392"/>
      <c r="D1115" s="393"/>
      <c r="E1115" s="394"/>
      <c r="F1115" s="395"/>
      <c r="G1115" s="396"/>
      <c r="H1115" s="419"/>
      <c r="I1115" s="403"/>
      <c r="J1115" s="405"/>
      <c r="K1115" s="405"/>
      <c r="L1115" s="405"/>
      <c r="M1115" s="420"/>
      <c r="N1115" s="400"/>
      <c r="R1115" s="399"/>
    </row>
    <row r="1116" spans="1:18" s="401" customFormat="1" ht="24" customHeight="1">
      <c r="A1116" s="403"/>
      <c r="B1116" s="404"/>
      <c r="C1116" s="392"/>
      <c r="D1116" s="393"/>
      <c r="E1116" s="394"/>
      <c r="F1116" s="395"/>
      <c r="G1116" s="396"/>
      <c r="H1116" s="419"/>
      <c r="I1116" s="403"/>
      <c r="J1116" s="405"/>
      <c r="K1116" s="405"/>
      <c r="L1116" s="405"/>
      <c r="M1116" s="420"/>
      <c r="N1116" s="400"/>
      <c r="R1116" s="399"/>
    </row>
    <row r="1117" spans="1:18" s="401" customFormat="1" ht="24" customHeight="1">
      <c r="A1117" s="403"/>
      <c r="B1117" s="404"/>
      <c r="C1117" s="392"/>
      <c r="D1117" s="393"/>
      <c r="E1117" s="394"/>
      <c r="F1117" s="395"/>
      <c r="G1117" s="396"/>
      <c r="H1117" s="419"/>
      <c r="I1117" s="403"/>
      <c r="J1117" s="405"/>
      <c r="K1117" s="405"/>
      <c r="L1117" s="405"/>
      <c r="M1117" s="420"/>
      <c r="N1117" s="400"/>
      <c r="R1117" s="399"/>
    </row>
    <row r="1118" spans="1:18" s="401" customFormat="1" ht="24" customHeight="1">
      <c r="A1118" s="403"/>
      <c r="B1118" s="404"/>
      <c r="C1118" s="423"/>
      <c r="D1118" s="393"/>
      <c r="E1118" s="394"/>
      <c r="F1118" s="395"/>
      <c r="G1118" s="396"/>
      <c r="H1118" s="419"/>
      <c r="I1118" s="403"/>
      <c r="J1118" s="405"/>
      <c r="K1118" s="405"/>
      <c r="L1118" s="405"/>
      <c r="M1118" s="420"/>
      <c r="N1118" s="400"/>
      <c r="R1118" s="399"/>
    </row>
    <row r="1119" spans="1:18" s="401" customFormat="1" ht="24" customHeight="1">
      <c r="A1119" s="403"/>
      <c r="B1119" s="404"/>
      <c r="C1119" s="423"/>
      <c r="D1119" s="393"/>
      <c r="E1119" s="394"/>
      <c r="F1119" s="395"/>
      <c r="G1119" s="396"/>
      <c r="H1119" s="419"/>
      <c r="I1119" s="403"/>
      <c r="J1119" s="405"/>
      <c r="K1119" s="405"/>
      <c r="L1119" s="405"/>
      <c r="M1119" s="420"/>
      <c r="N1119" s="400"/>
      <c r="R1119" s="399"/>
    </row>
    <row r="1120" spans="1:18" s="401" customFormat="1" ht="24" customHeight="1">
      <c r="A1120" s="403"/>
      <c r="B1120" s="404"/>
      <c r="C1120" s="392"/>
      <c r="D1120" s="393"/>
      <c r="E1120" s="394"/>
      <c r="F1120" s="395"/>
      <c r="G1120" s="396"/>
      <c r="H1120" s="419"/>
      <c r="I1120" s="403"/>
      <c r="J1120" s="405"/>
      <c r="K1120" s="405"/>
      <c r="L1120" s="405"/>
      <c r="M1120" s="420"/>
      <c r="N1120" s="400"/>
      <c r="R1120" s="399"/>
    </row>
    <row r="1121" spans="1:18" s="401" customFormat="1" ht="24" customHeight="1">
      <c r="A1121" s="399"/>
      <c r="B1121" s="404"/>
      <c r="C1121" s="392"/>
      <c r="D1121" s="393"/>
      <c r="E1121" s="394"/>
      <c r="F1121" s="395"/>
      <c r="G1121" s="396"/>
      <c r="H1121" s="397"/>
      <c r="I1121" s="403"/>
      <c r="J1121" s="405"/>
      <c r="K1121" s="405"/>
      <c r="L1121" s="405"/>
      <c r="M1121" s="420"/>
      <c r="N1121" s="400"/>
      <c r="R1121" s="399"/>
    </row>
    <row r="1122" spans="1:18" s="401" customFormat="1" ht="24" customHeight="1">
      <c r="A1122" s="399"/>
      <c r="B1122" s="404"/>
      <c r="C1122" s="423"/>
      <c r="D1122" s="393"/>
      <c r="E1122" s="394"/>
      <c r="F1122" s="395"/>
      <c r="G1122" s="396"/>
      <c r="H1122" s="419"/>
      <c r="I1122" s="403"/>
      <c r="J1122" s="405"/>
      <c r="K1122" s="405"/>
      <c r="L1122" s="405"/>
      <c r="M1122" s="420"/>
      <c r="N1122" s="400"/>
      <c r="R1122" s="399"/>
    </row>
    <row r="1123" spans="1:18" s="401" customFormat="1" ht="24" customHeight="1">
      <c r="A1123" s="399"/>
      <c r="B1123" s="404"/>
      <c r="C1123" s="423"/>
      <c r="D1123" s="393"/>
      <c r="E1123" s="394"/>
      <c r="F1123" s="395"/>
      <c r="G1123" s="396"/>
      <c r="H1123" s="419"/>
      <c r="I1123" s="403"/>
      <c r="J1123" s="405"/>
      <c r="K1123" s="405"/>
      <c r="L1123" s="405"/>
      <c r="M1123" s="420"/>
      <c r="N1123" s="400"/>
      <c r="R1123" s="399"/>
    </row>
    <row r="1124" spans="1:18" s="401" customFormat="1" ht="24" customHeight="1">
      <c r="A1124" s="399"/>
      <c r="B1124" s="404"/>
      <c r="C1124" s="423"/>
      <c r="D1124" s="393"/>
      <c r="E1124" s="394"/>
      <c r="F1124" s="395"/>
      <c r="G1124" s="396"/>
      <c r="H1124" s="419"/>
      <c r="I1124" s="403"/>
      <c r="J1124" s="405"/>
      <c r="K1124" s="405"/>
      <c r="L1124" s="405"/>
      <c r="M1124" s="420"/>
      <c r="N1124" s="400"/>
      <c r="R1124" s="399"/>
    </row>
    <row r="1125" spans="1:18" s="401" customFormat="1" ht="24" customHeight="1">
      <c r="A1125" s="399"/>
      <c r="B1125" s="404"/>
      <c r="C1125" s="423"/>
      <c r="D1125" s="393"/>
      <c r="E1125" s="394"/>
      <c r="F1125" s="395"/>
      <c r="G1125" s="396"/>
      <c r="H1125" s="419"/>
      <c r="I1125" s="403"/>
      <c r="J1125" s="405"/>
      <c r="K1125" s="405"/>
      <c r="L1125" s="405"/>
      <c r="M1125" s="420"/>
      <c r="N1125" s="400"/>
      <c r="R1125" s="399"/>
    </row>
    <row r="1126" spans="1:18" s="401" customFormat="1" ht="24" customHeight="1">
      <c r="A1126" s="403"/>
      <c r="B1126" s="404" t="s">
        <v>2159</v>
      </c>
      <c r="C1126" s="410"/>
      <c r="D1126" s="411"/>
      <c r="E1126" s="394"/>
      <c r="F1126" s="413"/>
      <c r="G1126" s="395">
        <f>SUM(G1103:G1125)</f>
        <v>0</v>
      </c>
      <c r="H1126" s="445"/>
      <c r="I1126" s="403"/>
      <c r="J1126" s="405"/>
      <c r="K1126" s="405"/>
      <c r="L1126" s="405"/>
      <c r="M1126" s="415"/>
      <c r="N1126" s="400"/>
      <c r="R1126" s="399"/>
    </row>
    <row r="1127" spans="1:18" s="401" customFormat="1" ht="24" customHeight="1">
      <c r="A1127" s="403"/>
      <c r="B1127" s="404"/>
      <c r="C1127" s="410"/>
      <c r="D1127" s="411"/>
      <c r="E1127" s="394"/>
      <c r="F1127" s="413"/>
      <c r="G1127" s="395"/>
      <c r="H1127" s="445"/>
      <c r="I1127" s="403"/>
      <c r="J1127" s="405"/>
      <c r="K1127" s="405"/>
      <c r="L1127" s="405"/>
      <c r="M1127" s="415"/>
      <c r="N1127" s="400"/>
      <c r="R1127" s="417"/>
    </row>
    <row r="1128" spans="1:18" s="401" customFormat="1" ht="24" customHeight="1">
      <c r="A1128" s="403">
        <f>$A$10</f>
        <v>6</v>
      </c>
      <c r="B1128" s="391" t="str">
        <f>$B$10</f>
        <v>衛生器具設備工事</v>
      </c>
      <c r="C1128" s="418"/>
      <c r="D1128" s="403"/>
      <c r="E1128" s="394"/>
      <c r="F1128" s="395"/>
      <c r="G1128" s="395"/>
      <c r="H1128" s="397"/>
      <c r="I1128" s="403"/>
      <c r="J1128" s="405"/>
      <c r="K1128" s="405"/>
      <c r="L1128" s="405"/>
      <c r="M1128" s="406"/>
      <c r="N1128" s="400"/>
      <c r="R1128" s="399"/>
    </row>
    <row r="1129" spans="1:18" s="401" customFormat="1" ht="24" customHeight="1">
      <c r="A1129" s="403"/>
      <c r="B1129" s="391"/>
      <c r="C1129" s="418"/>
      <c r="D1129" s="393"/>
      <c r="E1129" s="394"/>
      <c r="F1129" s="395"/>
      <c r="G1129" s="396" t="s">
        <v>256</v>
      </c>
      <c r="H1129" s="419"/>
      <c r="I1129" s="393"/>
      <c r="J1129" s="414"/>
      <c r="K1129" s="405"/>
      <c r="L1129" s="405"/>
      <c r="M1129" s="420"/>
      <c r="N1129" s="400"/>
      <c r="R1129" s="399"/>
    </row>
    <row r="1130" spans="1:18" s="401" customFormat="1" ht="24" customHeight="1">
      <c r="A1130" s="403"/>
      <c r="B1130" s="391" t="s">
        <v>2123</v>
      </c>
      <c r="C1130" s="418" t="s">
        <v>2124</v>
      </c>
      <c r="D1130" s="393" t="s">
        <v>1288</v>
      </c>
      <c r="E1130" s="394">
        <v>14</v>
      </c>
      <c r="F1130" s="395"/>
      <c r="G1130" s="396">
        <f>E1130*F1130</f>
        <v>0</v>
      </c>
      <c r="H1130" s="421"/>
      <c r="I1130" s="403"/>
      <c r="J1130" s="405"/>
      <c r="K1130" s="405"/>
      <c r="L1130" s="405"/>
      <c r="M1130" s="406"/>
      <c r="N1130" s="400"/>
      <c r="O1130" s="399"/>
      <c r="P1130" s="399"/>
      <c r="Q1130" s="399"/>
      <c r="R1130" s="399"/>
    </row>
    <row r="1131" spans="1:18" s="401" customFormat="1" ht="24" customHeight="1">
      <c r="A1131" s="403"/>
      <c r="B1131" s="391" t="s">
        <v>978</v>
      </c>
      <c r="C1131" s="418" t="s">
        <v>2125</v>
      </c>
      <c r="D1131" s="393"/>
      <c r="E1131" s="394"/>
      <c r="F1131" s="395"/>
      <c r="G1131" s="396"/>
      <c r="H1131" s="397"/>
      <c r="I1131" s="403"/>
      <c r="J1131" s="405"/>
      <c r="K1131" s="405"/>
      <c r="L1131" s="405"/>
      <c r="M1131" s="406"/>
      <c r="N1131" s="400"/>
      <c r="O1131" s="399"/>
      <c r="P1131" s="399"/>
      <c r="Q1131" s="399"/>
      <c r="R1131" s="399"/>
    </row>
    <row r="1132" spans="1:18" s="401" customFormat="1" ht="24" customHeight="1">
      <c r="A1132" s="403"/>
      <c r="B1132" s="391"/>
      <c r="C1132" s="391"/>
      <c r="D1132" s="393"/>
      <c r="E1132" s="394"/>
      <c r="F1132" s="395"/>
      <c r="G1132" s="396"/>
      <c r="H1132" s="397"/>
      <c r="I1132" s="403"/>
      <c r="J1132" s="405"/>
      <c r="K1132" s="405"/>
      <c r="L1132" s="405"/>
      <c r="M1132" s="406"/>
      <c r="N1132" s="400"/>
      <c r="O1132" s="399"/>
      <c r="P1132" s="399"/>
      <c r="Q1132" s="399"/>
      <c r="R1132" s="399"/>
    </row>
    <row r="1133" spans="1:18" s="401" customFormat="1" ht="24" customHeight="1">
      <c r="A1133" s="403"/>
      <c r="B1133" s="391" t="s">
        <v>2126</v>
      </c>
      <c r="C1133" s="391" t="s">
        <v>2127</v>
      </c>
      <c r="D1133" s="393" t="s">
        <v>2128</v>
      </c>
      <c r="E1133" s="394">
        <v>2</v>
      </c>
      <c r="F1133" s="395"/>
      <c r="G1133" s="396">
        <f>E1133*F1133</f>
        <v>0</v>
      </c>
      <c r="H1133" s="421"/>
      <c r="I1133" s="403"/>
      <c r="J1133" s="405"/>
      <c r="K1133" s="405"/>
      <c r="L1133" s="405"/>
      <c r="M1133" s="406"/>
      <c r="N1133" s="400"/>
      <c r="O1133" s="399"/>
      <c r="P1133" s="399"/>
      <c r="Q1133" s="399"/>
      <c r="R1133" s="399"/>
    </row>
    <row r="1134" spans="1:18" s="401" customFormat="1" ht="24" customHeight="1">
      <c r="A1134" s="403"/>
      <c r="B1134" s="391" t="s">
        <v>2129</v>
      </c>
      <c r="C1134" s="391" t="s">
        <v>2130</v>
      </c>
      <c r="D1134" s="393"/>
      <c r="E1134" s="394"/>
      <c r="F1134" s="395"/>
      <c r="G1134" s="396"/>
      <c r="H1134" s="397"/>
      <c r="I1134" s="403"/>
      <c r="J1134" s="405"/>
      <c r="K1134" s="405"/>
      <c r="L1134" s="405"/>
      <c r="M1134" s="406"/>
      <c r="N1134" s="400"/>
      <c r="O1134" s="399"/>
      <c r="P1134" s="399"/>
      <c r="Q1134" s="399"/>
      <c r="R1134" s="399"/>
    </row>
    <row r="1135" spans="1:18" s="401" customFormat="1" ht="24" customHeight="1">
      <c r="A1135" s="403"/>
      <c r="B1135" s="391"/>
      <c r="C1135" s="391"/>
      <c r="D1135" s="393"/>
      <c r="E1135" s="394"/>
      <c r="F1135" s="395"/>
      <c r="G1135" s="396"/>
      <c r="H1135" s="397"/>
      <c r="I1135" s="403"/>
      <c r="J1135" s="405"/>
      <c r="K1135" s="405"/>
      <c r="L1135" s="405"/>
      <c r="M1135" s="406"/>
      <c r="N1135" s="400"/>
      <c r="O1135" s="399"/>
      <c r="P1135" s="399"/>
      <c r="Q1135" s="399"/>
      <c r="R1135" s="399"/>
    </row>
    <row r="1136" spans="1:18" ht="24" customHeight="1">
      <c r="A1136" s="399"/>
      <c r="B1136" s="391" t="s">
        <v>2131</v>
      </c>
      <c r="C1136" s="391" t="s">
        <v>2132</v>
      </c>
      <c r="D1136" s="393" t="s">
        <v>2128</v>
      </c>
      <c r="E1136" s="394">
        <v>8</v>
      </c>
      <c r="G1136" s="396">
        <f>E1136*F1136</f>
        <v>0</v>
      </c>
      <c r="H1136" s="421"/>
      <c r="O1136" s="399"/>
      <c r="P1136" s="399"/>
      <c r="Q1136" s="399"/>
    </row>
    <row r="1137" spans="1:18" ht="24" customHeight="1">
      <c r="A1137" s="399"/>
      <c r="B1137" s="391" t="s">
        <v>2133</v>
      </c>
      <c r="C1137" s="391"/>
      <c r="D1137" s="393"/>
      <c r="E1137" s="394"/>
      <c r="G1137" s="396"/>
      <c r="H1137" s="397"/>
      <c r="O1137" s="399"/>
      <c r="P1137" s="399"/>
      <c r="Q1137" s="399"/>
    </row>
    <row r="1138" spans="1:18" ht="24" customHeight="1">
      <c r="A1138" s="399"/>
      <c r="C1138" s="391"/>
      <c r="D1138" s="393"/>
      <c r="E1138" s="394"/>
      <c r="G1138" s="396"/>
      <c r="H1138" s="397"/>
      <c r="O1138" s="399"/>
      <c r="P1138" s="399"/>
      <c r="Q1138" s="399"/>
    </row>
    <row r="1139" spans="1:18" ht="24" customHeight="1">
      <c r="A1139" s="399"/>
      <c r="B1139" s="391" t="s">
        <v>2134</v>
      </c>
      <c r="C1139" s="391" t="s">
        <v>2135</v>
      </c>
      <c r="D1139" s="393" t="s">
        <v>2128</v>
      </c>
      <c r="E1139" s="394">
        <v>2</v>
      </c>
      <c r="G1139" s="396">
        <f>E1139*F1139</f>
        <v>0</v>
      </c>
      <c r="H1139" s="421"/>
      <c r="O1139" s="399"/>
      <c r="P1139" s="399"/>
      <c r="Q1139" s="399"/>
    </row>
    <row r="1140" spans="1:18" ht="24" customHeight="1">
      <c r="A1140" s="399"/>
      <c r="B1140" s="391" t="s">
        <v>2136</v>
      </c>
      <c r="C1140" s="391" t="s">
        <v>2137</v>
      </c>
      <c r="D1140" s="393"/>
      <c r="E1140" s="394"/>
      <c r="G1140" s="396"/>
      <c r="H1140" s="397"/>
      <c r="O1140" s="399"/>
      <c r="P1140" s="399"/>
      <c r="Q1140" s="399"/>
    </row>
    <row r="1141" spans="1:18" ht="24" customHeight="1">
      <c r="A1141" s="399"/>
      <c r="C1141" s="391"/>
      <c r="D1141" s="393"/>
      <c r="E1141" s="394"/>
      <c r="G1141" s="396"/>
      <c r="H1141" s="397"/>
      <c r="O1141" s="399"/>
      <c r="P1141" s="399"/>
      <c r="Q1141" s="399"/>
    </row>
    <row r="1142" spans="1:18" ht="24" customHeight="1">
      <c r="A1142" s="399"/>
      <c r="B1142" s="391" t="s">
        <v>2138</v>
      </c>
      <c r="C1142" s="391" t="s">
        <v>2139</v>
      </c>
      <c r="D1142" s="393" t="s">
        <v>2128</v>
      </c>
      <c r="E1142" s="394">
        <v>1</v>
      </c>
      <c r="G1142" s="396">
        <f>E1142*F1142</f>
        <v>0</v>
      </c>
      <c r="H1142" s="421"/>
      <c r="O1142" s="399"/>
      <c r="P1142" s="399"/>
      <c r="Q1142" s="399"/>
    </row>
    <row r="1143" spans="1:18" ht="24" customHeight="1">
      <c r="A1143" s="399"/>
      <c r="B1143" s="391" t="s">
        <v>2140</v>
      </c>
      <c r="C1143" s="391" t="s">
        <v>2141</v>
      </c>
      <c r="D1143" s="393"/>
      <c r="E1143" s="394"/>
      <c r="G1143" s="396"/>
      <c r="H1143" s="397"/>
      <c r="O1143" s="399"/>
      <c r="P1143" s="399"/>
      <c r="Q1143" s="399"/>
    </row>
    <row r="1144" spans="1:18" ht="24" customHeight="1">
      <c r="A1144" s="399"/>
      <c r="C1144" s="391"/>
      <c r="D1144" s="393"/>
      <c r="E1144" s="394"/>
      <c r="G1144" s="396"/>
      <c r="H1144" s="397"/>
      <c r="O1144" s="399"/>
      <c r="P1144" s="399"/>
      <c r="Q1144" s="399"/>
    </row>
    <row r="1145" spans="1:18" ht="24" customHeight="1">
      <c r="A1145" s="399"/>
      <c r="B1145" s="391" t="s">
        <v>2142</v>
      </c>
      <c r="C1145" s="391" t="s">
        <v>2143</v>
      </c>
      <c r="D1145" s="393" t="s">
        <v>2128</v>
      </c>
      <c r="E1145" s="394">
        <v>4</v>
      </c>
      <c r="G1145" s="396">
        <f>E1145*F1145</f>
        <v>0</v>
      </c>
      <c r="H1145" s="421"/>
      <c r="O1145" s="399"/>
      <c r="P1145" s="399"/>
      <c r="Q1145" s="399"/>
    </row>
    <row r="1146" spans="1:18" ht="24" customHeight="1">
      <c r="A1146" s="399"/>
      <c r="B1146" s="391" t="s">
        <v>2144</v>
      </c>
      <c r="C1146" s="391" t="s">
        <v>2145</v>
      </c>
      <c r="D1146" s="393"/>
      <c r="E1146" s="394"/>
      <c r="G1146" s="396"/>
      <c r="H1146" s="397"/>
      <c r="O1146" s="399"/>
      <c r="P1146" s="399"/>
      <c r="Q1146" s="399"/>
    </row>
    <row r="1147" spans="1:18" ht="24" customHeight="1">
      <c r="A1147" s="399"/>
      <c r="C1147" s="391"/>
      <c r="D1147" s="393"/>
      <c r="E1147" s="394"/>
      <c r="G1147" s="396"/>
      <c r="H1147" s="397"/>
      <c r="O1147" s="399"/>
      <c r="P1147" s="399"/>
      <c r="Q1147" s="399"/>
    </row>
    <row r="1148" spans="1:18" ht="24" customHeight="1">
      <c r="A1148" s="399"/>
      <c r="B1148" s="391" t="s">
        <v>2146</v>
      </c>
      <c r="C1148" s="391" t="s">
        <v>2147</v>
      </c>
      <c r="D1148" s="393" t="s">
        <v>2128</v>
      </c>
      <c r="E1148" s="394">
        <v>9</v>
      </c>
      <c r="G1148" s="396">
        <f>E1148*F1148</f>
        <v>0</v>
      </c>
      <c r="H1148" s="421"/>
      <c r="O1148" s="399"/>
      <c r="P1148" s="399"/>
      <c r="Q1148" s="399"/>
    </row>
    <row r="1149" spans="1:18" ht="24" customHeight="1">
      <c r="A1149" s="399"/>
      <c r="B1149" s="391" t="s">
        <v>2148</v>
      </c>
      <c r="C1149" s="391" t="s">
        <v>2149</v>
      </c>
      <c r="D1149" s="393"/>
      <c r="E1149" s="394"/>
      <c r="G1149" s="396"/>
      <c r="H1149" s="397"/>
      <c r="O1149" s="399"/>
      <c r="P1149" s="399"/>
      <c r="Q1149" s="399"/>
    </row>
    <row r="1150" spans="1:18" ht="24" customHeight="1">
      <c r="A1150" s="399"/>
      <c r="C1150" s="391"/>
      <c r="D1150" s="393"/>
      <c r="E1150" s="394"/>
      <c r="G1150" s="396"/>
      <c r="H1150" s="397"/>
      <c r="O1150" s="399"/>
      <c r="P1150" s="399"/>
      <c r="Q1150" s="399"/>
    </row>
    <row r="1151" spans="1:18" ht="24" customHeight="1">
      <c r="A1151" s="399"/>
      <c r="B1151" s="391" t="s">
        <v>2150</v>
      </c>
      <c r="C1151" s="391" t="s">
        <v>2151</v>
      </c>
      <c r="D1151" s="393" t="s">
        <v>1566</v>
      </c>
      <c r="E1151" s="394">
        <v>1</v>
      </c>
      <c r="G1151" s="396">
        <f>E1151*F1151</f>
        <v>0</v>
      </c>
      <c r="H1151" s="421"/>
      <c r="O1151" s="399"/>
      <c r="P1151" s="399"/>
      <c r="Q1151" s="399"/>
    </row>
    <row r="1152" spans="1:18" ht="24" customHeight="1">
      <c r="A1152" s="399"/>
      <c r="B1152" s="391" t="s">
        <v>2152</v>
      </c>
      <c r="C1152" s="391"/>
      <c r="D1152" s="393"/>
      <c r="E1152" s="394"/>
      <c r="G1152" s="396"/>
      <c r="H1152" s="397"/>
      <c r="O1152" s="399"/>
      <c r="P1152" s="399"/>
      <c r="Q1152" s="399"/>
      <c r="R1152" s="417"/>
    </row>
    <row r="1153" spans="1:17" ht="24" customHeight="1">
      <c r="A1153" s="399"/>
      <c r="C1153" s="391"/>
      <c r="D1153" s="393"/>
      <c r="E1153" s="394"/>
      <c r="G1153" s="396"/>
      <c r="H1153" s="397"/>
      <c r="O1153" s="399"/>
      <c r="P1153" s="399"/>
      <c r="Q1153" s="399"/>
    </row>
    <row r="1154" spans="1:17" ht="24" customHeight="1">
      <c r="A1154" s="399"/>
      <c r="B1154" s="391" t="s">
        <v>2153</v>
      </c>
      <c r="C1154" s="391" t="s">
        <v>2154</v>
      </c>
      <c r="D1154" s="393" t="s">
        <v>1571</v>
      </c>
      <c r="E1154" s="394">
        <v>2</v>
      </c>
      <c r="G1154" s="396">
        <f>E1154*F1154</f>
        <v>0</v>
      </c>
      <c r="H1154" s="421"/>
      <c r="O1154" s="399"/>
      <c r="P1154" s="399"/>
      <c r="Q1154" s="399"/>
    </row>
    <row r="1155" spans="1:17" ht="24" customHeight="1">
      <c r="A1155" s="399"/>
      <c r="C1155" s="391"/>
      <c r="D1155" s="393"/>
      <c r="E1155" s="394"/>
      <c r="G1155" s="396"/>
      <c r="H1155" s="397"/>
      <c r="O1155" s="399"/>
      <c r="P1155" s="399"/>
      <c r="Q1155" s="399"/>
    </row>
    <row r="1156" spans="1:17" ht="24" customHeight="1">
      <c r="A1156" s="399"/>
      <c r="B1156" s="391" t="s">
        <v>2155</v>
      </c>
      <c r="C1156" s="391" t="s">
        <v>2156</v>
      </c>
      <c r="D1156" s="393" t="s">
        <v>1566</v>
      </c>
      <c r="E1156" s="394">
        <v>2</v>
      </c>
      <c r="G1156" s="396">
        <f>E1156*F1156</f>
        <v>0</v>
      </c>
      <c r="H1156" s="421"/>
      <c r="O1156" s="399"/>
      <c r="P1156" s="399"/>
      <c r="Q1156" s="399"/>
    </row>
    <row r="1157" spans="1:17" ht="24" customHeight="1">
      <c r="A1157" s="399"/>
      <c r="C1157" s="391"/>
      <c r="D1157" s="393"/>
      <c r="E1157" s="394"/>
      <c r="G1157" s="396"/>
      <c r="H1157" s="397"/>
      <c r="O1157" s="399"/>
      <c r="P1157" s="399"/>
      <c r="Q1157" s="399"/>
    </row>
    <row r="1158" spans="1:17" ht="24" customHeight="1">
      <c r="A1158" s="399"/>
      <c r="B1158" s="391" t="s">
        <v>2157</v>
      </c>
      <c r="C1158" s="391" t="s">
        <v>2158</v>
      </c>
      <c r="D1158" s="393" t="s">
        <v>1005</v>
      </c>
      <c r="E1158" s="394">
        <v>15</v>
      </c>
      <c r="G1158" s="396">
        <f>E1158*F1158</f>
        <v>0</v>
      </c>
      <c r="H1158" s="421"/>
      <c r="O1158" s="399"/>
      <c r="P1158" s="399"/>
      <c r="Q1158" s="399"/>
    </row>
    <row r="1159" spans="1:17" ht="24" customHeight="1">
      <c r="A1159" s="399"/>
      <c r="C1159" s="391"/>
      <c r="D1159" s="393"/>
      <c r="E1159" s="394"/>
      <c r="G1159" s="396"/>
      <c r="H1159" s="397"/>
      <c r="O1159" s="399"/>
      <c r="P1159" s="399"/>
      <c r="Q1159" s="399"/>
    </row>
    <row r="1160" spans="1:17" ht="24" customHeight="1">
      <c r="A1160" s="422"/>
      <c r="D1160" s="393"/>
      <c r="E1160" s="394"/>
      <c r="G1160" s="396"/>
      <c r="H1160" s="397"/>
      <c r="O1160" s="418"/>
      <c r="P1160" s="418"/>
      <c r="Q1160" s="418"/>
    </row>
    <row r="1161" spans="1:17" ht="24" customHeight="1">
      <c r="A1161" s="422"/>
      <c r="D1161" s="393"/>
      <c r="E1161" s="394"/>
      <c r="G1161" s="396"/>
      <c r="H1161" s="397"/>
      <c r="O1161" s="418"/>
      <c r="P1161" s="418"/>
      <c r="Q1161" s="418"/>
    </row>
    <row r="1162" spans="1:17" ht="24" customHeight="1">
      <c r="A1162" s="422"/>
      <c r="D1162" s="393"/>
      <c r="E1162" s="394"/>
      <c r="G1162" s="396"/>
      <c r="H1162" s="397"/>
      <c r="O1162" s="399"/>
      <c r="P1162" s="399"/>
      <c r="Q1162" s="399"/>
    </row>
    <row r="1163" spans="1:17" ht="24" customHeight="1">
      <c r="A1163" s="422"/>
      <c r="D1163" s="393"/>
      <c r="E1163" s="394"/>
      <c r="G1163" s="396"/>
      <c r="H1163" s="397"/>
      <c r="O1163" s="399"/>
      <c r="P1163" s="399"/>
      <c r="Q1163" s="399"/>
    </row>
    <row r="1164" spans="1:17" ht="24" customHeight="1">
      <c r="A1164" s="422"/>
      <c r="D1164" s="393"/>
      <c r="E1164" s="394"/>
      <c r="G1164" s="396"/>
      <c r="H1164" s="397"/>
      <c r="O1164" s="399"/>
      <c r="P1164" s="399"/>
      <c r="Q1164" s="399"/>
    </row>
    <row r="1165" spans="1:17" ht="24" customHeight="1">
      <c r="A1165" s="422"/>
      <c r="D1165" s="393"/>
      <c r="E1165" s="394"/>
      <c r="G1165" s="396"/>
      <c r="H1165" s="397"/>
      <c r="O1165" s="399"/>
      <c r="P1165" s="399"/>
      <c r="Q1165" s="399"/>
    </row>
    <row r="1166" spans="1:17" ht="24" customHeight="1">
      <c r="A1166" s="422"/>
      <c r="D1166" s="393"/>
      <c r="E1166" s="394"/>
      <c r="G1166" s="396"/>
      <c r="H1166" s="397"/>
      <c r="O1166" s="399"/>
      <c r="P1166" s="399"/>
      <c r="Q1166" s="399"/>
    </row>
    <row r="1167" spans="1:17" ht="24" customHeight="1">
      <c r="A1167" s="422"/>
      <c r="D1167" s="393"/>
      <c r="E1167" s="394"/>
      <c r="G1167" s="396"/>
      <c r="H1167" s="397"/>
      <c r="O1167" s="399"/>
      <c r="P1167" s="399"/>
      <c r="Q1167" s="399"/>
    </row>
    <row r="1168" spans="1:17" ht="24" customHeight="1">
      <c r="A1168" s="422"/>
      <c r="D1168" s="393"/>
      <c r="E1168" s="394"/>
      <c r="G1168" s="396"/>
      <c r="H1168" s="397"/>
      <c r="O1168" s="399"/>
      <c r="P1168" s="399"/>
      <c r="Q1168" s="399"/>
    </row>
    <row r="1169" spans="1:18" ht="24" customHeight="1">
      <c r="A1169" s="422"/>
      <c r="D1169" s="393"/>
      <c r="E1169" s="394"/>
      <c r="G1169" s="396"/>
      <c r="H1169" s="397"/>
      <c r="O1169" s="399"/>
      <c r="P1169" s="399"/>
      <c r="Q1169" s="399"/>
    </row>
    <row r="1170" spans="1:18" ht="24" customHeight="1">
      <c r="A1170" s="422"/>
      <c r="C1170" s="423"/>
      <c r="D1170" s="393"/>
      <c r="E1170" s="394"/>
      <c r="G1170" s="396"/>
      <c r="H1170" s="397"/>
      <c r="O1170" s="408"/>
      <c r="P1170" s="408"/>
      <c r="Q1170" s="408"/>
    </row>
    <row r="1171" spans="1:18" ht="24" customHeight="1">
      <c r="A1171" s="422"/>
      <c r="C1171" s="423"/>
      <c r="D1171" s="393"/>
      <c r="E1171" s="394"/>
      <c r="G1171" s="396"/>
      <c r="H1171" s="397"/>
      <c r="O1171" s="399"/>
      <c r="P1171" s="399"/>
      <c r="Q1171" s="399"/>
    </row>
    <row r="1172" spans="1:18" ht="24" customHeight="1">
      <c r="A1172" s="422"/>
      <c r="C1172" s="423"/>
      <c r="D1172" s="393"/>
      <c r="E1172" s="394"/>
      <c r="G1172" s="396"/>
      <c r="H1172" s="397"/>
      <c r="O1172" s="399"/>
      <c r="P1172" s="399"/>
      <c r="Q1172" s="399"/>
    </row>
    <row r="1173" spans="1:18" ht="24" customHeight="1">
      <c r="A1173" s="422"/>
      <c r="C1173" s="423"/>
      <c r="D1173" s="393"/>
      <c r="E1173" s="394"/>
      <c r="G1173" s="396"/>
      <c r="H1173" s="397"/>
      <c r="O1173" s="399"/>
      <c r="P1173" s="399"/>
      <c r="Q1173" s="399"/>
    </row>
    <row r="1174" spans="1:18" ht="24" customHeight="1">
      <c r="A1174" s="422"/>
      <c r="C1174" s="423"/>
      <c r="D1174" s="393"/>
      <c r="E1174" s="394"/>
      <c r="G1174" s="396"/>
      <c r="H1174" s="397"/>
      <c r="O1174" s="399"/>
      <c r="P1174" s="399"/>
      <c r="Q1174" s="399"/>
    </row>
    <row r="1175" spans="1:18" ht="24" customHeight="1">
      <c r="A1175" s="422"/>
      <c r="C1175" s="423"/>
      <c r="D1175" s="393"/>
      <c r="E1175" s="394"/>
      <c r="G1175" s="396"/>
      <c r="H1175" s="397"/>
      <c r="O1175" s="399"/>
      <c r="P1175" s="399"/>
      <c r="Q1175" s="399"/>
    </row>
    <row r="1176" spans="1:18" ht="24" customHeight="1">
      <c r="B1176" s="391" t="s">
        <v>2159</v>
      </c>
      <c r="C1176" s="410"/>
      <c r="D1176" s="411"/>
      <c r="E1176" s="394"/>
      <c r="F1176" s="413"/>
      <c r="G1176" s="395">
        <f>SUM(G1128:G1175)</f>
        <v>0</v>
      </c>
      <c r="H1176" s="424"/>
      <c r="I1176" s="425"/>
      <c r="J1176" s="426"/>
      <c r="K1176" s="426"/>
      <c r="L1176" s="426"/>
      <c r="M1176" s="427"/>
      <c r="O1176" s="399"/>
      <c r="P1176" s="399"/>
      <c r="Q1176" s="399"/>
    </row>
    <row r="1177" spans="1:18" ht="24" customHeight="1">
      <c r="D1177" s="393"/>
      <c r="E1177" s="394"/>
      <c r="G1177" s="396" t="s">
        <v>256</v>
      </c>
      <c r="H1177" s="397"/>
      <c r="O1177" s="399"/>
      <c r="P1177" s="399"/>
      <c r="Q1177" s="399"/>
      <c r="R1177" s="417"/>
    </row>
    <row r="1178" spans="1:18" ht="24" customHeight="1">
      <c r="A1178" s="403">
        <f>$A$11</f>
        <v>7</v>
      </c>
      <c r="B1178" s="391" t="str">
        <f>$B$11</f>
        <v>給水設備工事</v>
      </c>
      <c r="D1178" s="428"/>
      <c r="E1178" s="394"/>
      <c r="H1178" s="429"/>
      <c r="I1178" s="428"/>
      <c r="J1178" s="395"/>
      <c r="O1178" s="399"/>
      <c r="P1178" s="399"/>
      <c r="Q1178" s="399"/>
    </row>
    <row r="1179" spans="1:18" ht="24" customHeight="1">
      <c r="D1179" s="393"/>
      <c r="E1179" s="394"/>
      <c r="G1179" s="396"/>
      <c r="H1179" s="397"/>
      <c r="O1179" s="399"/>
      <c r="P1179" s="399"/>
      <c r="Q1179" s="399"/>
    </row>
    <row r="1180" spans="1:18" ht="24" customHeight="1">
      <c r="A1180" s="422" t="s">
        <v>2160</v>
      </c>
      <c r="B1180" s="391" t="s">
        <v>2161</v>
      </c>
      <c r="D1180" s="393" t="s">
        <v>212</v>
      </c>
      <c r="E1180" s="394">
        <v>1</v>
      </c>
      <c r="G1180" s="396">
        <f>SUM(G1276)</f>
        <v>0</v>
      </c>
      <c r="H1180" s="397"/>
    </row>
    <row r="1181" spans="1:18" ht="24" customHeight="1">
      <c r="A1181" s="422" t="s">
        <v>2162</v>
      </c>
      <c r="B1181" s="391" t="s">
        <v>2163</v>
      </c>
      <c r="D1181" s="393" t="s">
        <v>212</v>
      </c>
      <c r="E1181" s="394">
        <v>1</v>
      </c>
      <c r="G1181" s="396">
        <f>SUM(G1301)</f>
        <v>0</v>
      </c>
      <c r="H1181" s="397"/>
      <c r="O1181" s="399"/>
      <c r="P1181" s="399"/>
      <c r="Q1181" s="399"/>
    </row>
    <row r="1182" spans="1:18" ht="24" customHeight="1">
      <c r="A1182" s="422"/>
      <c r="D1182" s="393"/>
      <c r="E1182" s="394"/>
      <c r="G1182" s="396"/>
      <c r="H1182" s="397"/>
      <c r="O1182" s="418"/>
      <c r="P1182" s="418"/>
      <c r="Q1182" s="418"/>
    </row>
    <row r="1183" spans="1:18" ht="24" customHeight="1">
      <c r="A1183" s="422"/>
      <c r="D1183" s="393"/>
      <c r="E1183" s="394"/>
      <c r="G1183" s="396"/>
      <c r="H1183" s="397"/>
      <c r="O1183" s="418"/>
      <c r="P1183" s="418"/>
      <c r="Q1183" s="418"/>
    </row>
    <row r="1184" spans="1:18" ht="24" customHeight="1">
      <c r="A1184" s="422"/>
      <c r="D1184" s="393"/>
      <c r="E1184" s="394"/>
      <c r="G1184" s="396"/>
      <c r="H1184" s="397"/>
      <c r="O1184" s="399"/>
      <c r="P1184" s="399"/>
      <c r="Q1184" s="399"/>
    </row>
    <row r="1185" spans="1:17" ht="24" customHeight="1">
      <c r="A1185" s="422"/>
      <c r="D1185" s="393"/>
      <c r="E1185" s="394"/>
      <c r="G1185" s="396"/>
      <c r="H1185" s="397"/>
      <c r="O1185" s="399"/>
      <c r="P1185" s="399"/>
      <c r="Q1185" s="399"/>
    </row>
    <row r="1186" spans="1:17" ht="24" customHeight="1">
      <c r="A1186" s="422"/>
      <c r="D1186" s="393"/>
      <c r="E1186" s="394"/>
      <c r="G1186" s="396"/>
      <c r="H1186" s="397"/>
      <c r="O1186" s="399"/>
      <c r="P1186" s="399"/>
      <c r="Q1186" s="399"/>
    </row>
    <row r="1187" spans="1:17" ht="24" customHeight="1">
      <c r="A1187" s="422"/>
      <c r="D1187" s="393"/>
      <c r="E1187" s="394"/>
      <c r="G1187" s="396"/>
      <c r="H1187" s="397"/>
      <c r="O1187" s="399"/>
      <c r="P1187" s="399"/>
      <c r="Q1187" s="399"/>
    </row>
    <row r="1188" spans="1:17" ht="24" customHeight="1">
      <c r="A1188" s="422"/>
      <c r="D1188" s="393"/>
      <c r="E1188" s="394"/>
      <c r="G1188" s="396"/>
      <c r="H1188" s="397"/>
      <c r="O1188" s="399"/>
      <c r="P1188" s="399"/>
      <c r="Q1188" s="399"/>
    </row>
    <row r="1189" spans="1:17" ht="24" customHeight="1">
      <c r="A1189" s="422"/>
      <c r="D1189" s="393"/>
      <c r="E1189" s="394"/>
      <c r="G1189" s="396"/>
      <c r="H1189" s="397"/>
      <c r="O1189" s="399"/>
      <c r="P1189" s="399"/>
      <c r="Q1189" s="399"/>
    </row>
    <row r="1190" spans="1:17" ht="24" customHeight="1">
      <c r="A1190" s="422"/>
      <c r="D1190" s="393"/>
      <c r="E1190" s="394"/>
      <c r="G1190" s="396"/>
      <c r="H1190" s="397"/>
      <c r="O1190" s="399"/>
      <c r="P1190" s="399"/>
      <c r="Q1190" s="399"/>
    </row>
    <row r="1191" spans="1:17" ht="24" customHeight="1">
      <c r="A1191" s="422"/>
      <c r="D1191" s="393"/>
      <c r="E1191" s="394"/>
      <c r="G1191" s="396"/>
      <c r="H1191" s="397"/>
      <c r="O1191" s="399"/>
      <c r="P1191" s="399"/>
      <c r="Q1191" s="399"/>
    </row>
    <row r="1192" spans="1:17" ht="24" customHeight="1">
      <c r="A1192" s="422"/>
      <c r="C1192" s="423"/>
      <c r="D1192" s="393"/>
      <c r="E1192" s="394"/>
      <c r="G1192" s="396"/>
      <c r="H1192" s="397"/>
      <c r="O1192" s="408"/>
      <c r="P1192" s="408"/>
      <c r="Q1192" s="408"/>
    </row>
    <row r="1193" spans="1:17" ht="24" customHeight="1">
      <c r="A1193" s="422"/>
      <c r="C1193" s="423"/>
      <c r="D1193" s="393"/>
      <c r="E1193" s="394"/>
      <c r="G1193" s="396"/>
      <c r="H1193" s="397"/>
      <c r="O1193" s="399"/>
      <c r="P1193" s="399"/>
      <c r="Q1193" s="399"/>
    </row>
    <row r="1194" spans="1:17" ht="24" customHeight="1">
      <c r="A1194" s="422"/>
      <c r="C1194" s="423"/>
      <c r="D1194" s="393"/>
      <c r="E1194" s="394"/>
      <c r="G1194" s="396"/>
      <c r="H1194" s="397"/>
      <c r="O1194" s="399"/>
      <c r="P1194" s="399"/>
      <c r="Q1194" s="399"/>
    </row>
    <row r="1195" spans="1:17" ht="24" customHeight="1">
      <c r="A1195" s="422"/>
      <c r="C1195" s="423"/>
      <c r="D1195" s="393"/>
      <c r="E1195" s="394"/>
      <c r="G1195" s="396"/>
      <c r="H1195" s="397"/>
      <c r="O1195" s="399"/>
      <c r="P1195" s="399"/>
      <c r="Q1195" s="399"/>
    </row>
    <row r="1196" spans="1:17" ht="24" customHeight="1">
      <c r="A1196" s="422"/>
      <c r="C1196" s="423"/>
      <c r="D1196" s="393"/>
      <c r="E1196" s="394"/>
      <c r="G1196" s="396"/>
      <c r="H1196" s="397"/>
      <c r="O1196" s="399"/>
      <c r="P1196" s="399"/>
      <c r="Q1196" s="399"/>
    </row>
    <row r="1197" spans="1:17" ht="24" customHeight="1">
      <c r="A1197" s="422"/>
      <c r="C1197" s="423"/>
      <c r="D1197" s="393"/>
      <c r="E1197" s="394"/>
      <c r="G1197" s="396"/>
      <c r="H1197" s="397"/>
      <c r="O1197" s="399"/>
      <c r="P1197" s="399"/>
      <c r="Q1197" s="399"/>
    </row>
    <row r="1198" spans="1:17" ht="24" customHeight="1">
      <c r="A1198" s="422"/>
      <c r="C1198" s="423"/>
      <c r="D1198" s="393"/>
      <c r="E1198" s="394"/>
      <c r="G1198" s="396"/>
      <c r="H1198" s="397"/>
      <c r="O1198" s="399"/>
      <c r="P1198" s="399"/>
      <c r="Q1198" s="399"/>
    </row>
    <row r="1199" spans="1:17" ht="24" customHeight="1">
      <c r="A1199" s="422"/>
      <c r="C1199" s="423"/>
      <c r="D1199" s="393"/>
      <c r="E1199" s="394"/>
      <c r="G1199" s="396"/>
      <c r="H1199" s="397"/>
      <c r="O1199" s="399"/>
      <c r="P1199" s="399"/>
      <c r="Q1199" s="399"/>
    </row>
    <row r="1200" spans="1:17" ht="24" customHeight="1">
      <c r="A1200" s="422"/>
      <c r="C1200" s="423"/>
      <c r="D1200" s="393"/>
      <c r="E1200" s="394"/>
      <c r="G1200" s="396"/>
      <c r="H1200" s="397"/>
      <c r="O1200" s="399"/>
      <c r="P1200" s="399"/>
      <c r="Q1200" s="399"/>
    </row>
    <row r="1201" spans="1:18" ht="24" customHeight="1">
      <c r="B1201" s="391" t="s">
        <v>2159</v>
      </c>
      <c r="C1201" s="410"/>
      <c r="D1201" s="411"/>
      <c r="E1201" s="394"/>
      <c r="F1201" s="413"/>
      <c r="G1201" s="395">
        <f>SUM(G1178:G1200)</f>
        <v>0</v>
      </c>
      <c r="H1201" s="424"/>
      <c r="I1201" s="425"/>
      <c r="J1201" s="426"/>
      <c r="K1201" s="426"/>
      <c r="L1201" s="426"/>
      <c r="M1201" s="427"/>
    </row>
    <row r="1202" spans="1:18" ht="24" customHeight="1">
      <c r="D1202" s="393"/>
      <c r="E1202" s="394"/>
      <c r="G1202" s="396" t="s">
        <v>256</v>
      </c>
      <c r="H1202" s="397"/>
      <c r="R1202" s="417"/>
    </row>
    <row r="1203" spans="1:18" ht="24" customHeight="1">
      <c r="A1203" s="422" t="s">
        <v>2164</v>
      </c>
      <c r="B1203" s="391" t="s">
        <v>2165</v>
      </c>
      <c r="D1203" s="393"/>
      <c r="E1203" s="394"/>
      <c r="G1203" s="396"/>
      <c r="H1203" s="397"/>
    </row>
    <row r="1204" spans="1:18" ht="24" customHeight="1">
      <c r="D1204" s="393"/>
      <c r="E1204" s="394"/>
      <c r="G1204" s="396"/>
      <c r="H1204" s="397"/>
    </row>
    <row r="1205" spans="1:18" ht="24" customHeight="1">
      <c r="A1205" s="399"/>
      <c r="B1205" s="391" t="s">
        <v>2166</v>
      </c>
      <c r="C1205" s="392" t="s">
        <v>2167</v>
      </c>
      <c r="D1205" s="393" t="s">
        <v>2025</v>
      </c>
      <c r="E1205" s="394">
        <v>1</v>
      </c>
      <c r="G1205" s="396">
        <f>E1205*F1205</f>
        <v>0</v>
      </c>
      <c r="H1205" s="421"/>
    </row>
    <row r="1206" spans="1:18" ht="24" customHeight="1">
      <c r="A1206" s="399"/>
      <c r="C1206" s="392" t="s">
        <v>2168</v>
      </c>
      <c r="D1206" s="430"/>
      <c r="E1206" s="394"/>
      <c r="G1206" s="396"/>
      <c r="H1206" s="397"/>
      <c r="O1206" s="399"/>
      <c r="P1206" s="399"/>
      <c r="Q1206" s="399"/>
    </row>
    <row r="1207" spans="1:18" ht="24" customHeight="1">
      <c r="A1207" s="399"/>
      <c r="C1207" s="392" t="s">
        <v>2169</v>
      </c>
      <c r="D1207" s="393"/>
      <c r="E1207" s="394"/>
      <c r="G1207" s="396"/>
      <c r="H1207" s="397"/>
      <c r="O1207" s="399"/>
      <c r="P1207" s="399"/>
      <c r="Q1207" s="399"/>
    </row>
    <row r="1208" spans="1:18" ht="24" customHeight="1">
      <c r="A1208" s="399"/>
      <c r="D1208" s="430"/>
      <c r="E1208" s="394"/>
      <c r="G1208" s="396"/>
      <c r="H1208" s="397"/>
      <c r="O1208" s="399"/>
      <c r="P1208" s="399"/>
      <c r="Q1208" s="399"/>
    </row>
    <row r="1209" spans="1:18" ht="24" customHeight="1">
      <c r="A1209" s="399"/>
      <c r="B1209" s="391" t="s">
        <v>2170</v>
      </c>
      <c r="C1209" s="392" t="s">
        <v>2167</v>
      </c>
      <c r="D1209" s="393" t="s">
        <v>2025</v>
      </c>
      <c r="E1209" s="394">
        <v>1</v>
      </c>
      <c r="G1209" s="396">
        <f>E1209*F1209</f>
        <v>0</v>
      </c>
      <c r="H1209" s="421"/>
      <c r="O1209" s="399"/>
      <c r="P1209" s="399"/>
      <c r="Q1209" s="399"/>
    </row>
    <row r="1210" spans="1:18" ht="24" customHeight="1">
      <c r="A1210" s="399"/>
      <c r="B1210" s="391" t="s">
        <v>2171</v>
      </c>
      <c r="C1210" s="392" t="s">
        <v>2168</v>
      </c>
      <c r="D1210" s="430"/>
      <c r="E1210" s="394"/>
      <c r="G1210" s="396"/>
      <c r="H1210" s="397"/>
      <c r="O1210" s="399"/>
      <c r="P1210" s="399"/>
      <c r="Q1210" s="399"/>
    </row>
    <row r="1211" spans="1:18" ht="24" customHeight="1">
      <c r="A1211" s="399"/>
      <c r="C1211" s="392" t="s">
        <v>2172</v>
      </c>
      <c r="D1211" s="430"/>
      <c r="E1211" s="394"/>
      <c r="G1211" s="396"/>
      <c r="H1211" s="397"/>
      <c r="O1211" s="399"/>
      <c r="P1211" s="399"/>
      <c r="Q1211" s="399"/>
    </row>
    <row r="1212" spans="1:18" ht="24" customHeight="1">
      <c r="A1212" s="399"/>
      <c r="D1212" s="430"/>
      <c r="E1212" s="394"/>
      <c r="G1212" s="396"/>
      <c r="H1212" s="397"/>
      <c r="O1212" s="399"/>
      <c r="P1212" s="399"/>
      <c r="Q1212" s="399"/>
    </row>
    <row r="1213" spans="1:18" ht="24" customHeight="1">
      <c r="A1213" s="399"/>
      <c r="B1213" s="391" t="s">
        <v>2173</v>
      </c>
      <c r="C1213" s="392" t="s">
        <v>2174</v>
      </c>
      <c r="D1213" s="393" t="s">
        <v>2025</v>
      </c>
      <c r="E1213" s="394">
        <v>1</v>
      </c>
      <c r="G1213" s="396">
        <f>E1213*F1213</f>
        <v>0</v>
      </c>
      <c r="H1213" s="421"/>
      <c r="O1213" s="418"/>
      <c r="P1213" s="418"/>
      <c r="Q1213" s="418"/>
    </row>
    <row r="1214" spans="1:18" ht="24" customHeight="1">
      <c r="A1214" s="399"/>
      <c r="C1214" s="392" t="s">
        <v>2175</v>
      </c>
      <c r="D1214" s="393"/>
      <c r="E1214" s="394"/>
      <c r="G1214" s="396"/>
      <c r="H1214" s="397"/>
      <c r="O1214" s="418"/>
      <c r="P1214" s="418"/>
      <c r="Q1214" s="418"/>
    </row>
    <row r="1215" spans="1:18" ht="24" customHeight="1">
      <c r="A1215" s="399"/>
      <c r="C1215" s="392" t="s">
        <v>2176</v>
      </c>
      <c r="D1215" s="393"/>
      <c r="E1215" s="394"/>
      <c r="G1215" s="396"/>
      <c r="H1215" s="397"/>
      <c r="O1215" s="418"/>
      <c r="P1215" s="418"/>
      <c r="Q1215" s="418"/>
    </row>
    <row r="1216" spans="1:18" ht="24" customHeight="1">
      <c r="A1216" s="399"/>
      <c r="C1216" s="392" t="s">
        <v>2177</v>
      </c>
      <c r="D1216" s="393"/>
      <c r="E1216" s="394"/>
      <c r="G1216" s="396"/>
      <c r="H1216" s="397"/>
      <c r="O1216" s="399"/>
      <c r="P1216" s="399"/>
      <c r="Q1216" s="399"/>
    </row>
    <row r="1217" spans="1:18" ht="24" customHeight="1">
      <c r="A1217" s="399"/>
      <c r="D1217" s="393"/>
      <c r="E1217" s="394"/>
      <c r="G1217" s="396"/>
      <c r="H1217" s="397"/>
      <c r="O1217" s="418"/>
      <c r="P1217" s="418"/>
      <c r="Q1217" s="418"/>
    </row>
    <row r="1218" spans="1:18" ht="24" customHeight="1">
      <c r="A1218" s="399"/>
      <c r="B1218" s="391" t="s">
        <v>2178</v>
      </c>
      <c r="D1218" s="393"/>
      <c r="E1218" s="394"/>
      <c r="G1218" s="396"/>
      <c r="H1218" s="397"/>
      <c r="O1218" s="418"/>
      <c r="P1218" s="418"/>
      <c r="Q1218" s="418"/>
    </row>
    <row r="1219" spans="1:18" ht="24" customHeight="1">
      <c r="A1219" s="399"/>
      <c r="B1219" s="391" t="s">
        <v>2179</v>
      </c>
      <c r="C1219" s="392" t="s">
        <v>2180</v>
      </c>
      <c r="D1219" s="393" t="s">
        <v>101</v>
      </c>
      <c r="E1219" s="394">
        <v>427</v>
      </c>
      <c r="G1219" s="396">
        <f t="shared" ref="G1219:G1233" si="135">E1219*F1219</f>
        <v>0</v>
      </c>
      <c r="H1219" s="431"/>
      <c r="O1219" s="399"/>
      <c r="P1219" s="399"/>
      <c r="Q1219" s="399"/>
    </row>
    <row r="1220" spans="1:18" ht="24" customHeight="1">
      <c r="A1220" s="399"/>
      <c r="B1220" s="391" t="s">
        <v>2179</v>
      </c>
      <c r="C1220" s="392" t="s">
        <v>2181</v>
      </c>
      <c r="D1220" s="393" t="s">
        <v>101</v>
      </c>
      <c r="E1220" s="394">
        <v>173</v>
      </c>
      <c r="G1220" s="396">
        <f t="shared" si="135"/>
        <v>0</v>
      </c>
      <c r="H1220" s="431"/>
      <c r="O1220" s="399"/>
      <c r="P1220" s="399"/>
      <c r="Q1220" s="399"/>
    </row>
    <row r="1221" spans="1:18" ht="24" customHeight="1">
      <c r="A1221" s="399"/>
      <c r="B1221" s="391" t="s">
        <v>2179</v>
      </c>
      <c r="C1221" s="392" t="s">
        <v>2182</v>
      </c>
      <c r="D1221" s="393" t="s">
        <v>101</v>
      </c>
      <c r="E1221" s="394">
        <v>145</v>
      </c>
      <c r="G1221" s="396">
        <f t="shared" si="135"/>
        <v>0</v>
      </c>
      <c r="H1221" s="431"/>
      <c r="O1221" s="399"/>
      <c r="P1221" s="399"/>
      <c r="Q1221" s="399"/>
    </row>
    <row r="1222" spans="1:18" ht="24" customHeight="1">
      <c r="A1222" s="399"/>
      <c r="B1222" s="391" t="s">
        <v>2179</v>
      </c>
      <c r="C1222" s="392" t="s">
        <v>2183</v>
      </c>
      <c r="D1222" s="393" t="s">
        <v>101</v>
      </c>
      <c r="E1222" s="394">
        <v>40</v>
      </c>
      <c r="G1222" s="396">
        <f t="shared" si="135"/>
        <v>0</v>
      </c>
      <c r="H1222" s="431"/>
      <c r="O1222" s="399"/>
      <c r="P1222" s="399"/>
      <c r="Q1222" s="399"/>
    </row>
    <row r="1223" spans="1:18" ht="24" customHeight="1">
      <c r="A1223" s="399"/>
      <c r="B1223" s="391" t="s">
        <v>2179</v>
      </c>
      <c r="C1223" s="392" t="s">
        <v>2184</v>
      </c>
      <c r="D1223" s="393" t="s">
        <v>101</v>
      </c>
      <c r="E1223" s="394">
        <v>70</v>
      </c>
      <c r="G1223" s="396">
        <f t="shared" si="135"/>
        <v>0</v>
      </c>
      <c r="H1223" s="431"/>
      <c r="O1223" s="399"/>
      <c r="P1223" s="399"/>
      <c r="Q1223" s="399"/>
    </row>
    <row r="1224" spans="1:18" ht="24" customHeight="1">
      <c r="A1224" s="399"/>
      <c r="B1224" s="391" t="s">
        <v>2179</v>
      </c>
      <c r="C1224" s="392" t="s">
        <v>2185</v>
      </c>
      <c r="D1224" s="393" t="s">
        <v>101</v>
      </c>
      <c r="E1224" s="394">
        <v>9</v>
      </c>
      <c r="G1224" s="396">
        <f t="shared" si="135"/>
        <v>0</v>
      </c>
      <c r="H1224" s="431"/>
      <c r="O1224" s="399"/>
      <c r="P1224" s="399"/>
      <c r="Q1224" s="399"/>
    </row>
    <row r="1225" spans="1:18" ht="24" customHeight="1">
      <c r="A1225" s="422"/>
      <c r="B1225" s="391" t="s">
        <v>2179</v>
      </c>
      <c r="C1225" s="392" t="s">
        <v>2186</v>
      </c>
      <c r="D1225" s="393" t="s">
        <v>101</v>
      </c>
      <c r="E1225" s="394">
        <v>73</v>
      </c>
      <c r="G1225" s="396">
        <f t="shared" si="135"/>
        <v>0</v>
      </c>
      <c r="H1225" s="431"/>
    </row>
    <row r="1226" spans="1:18" ht="24" customHeight="1">
      <c r="B1226" s="391" t="s">
        <v>2179</v>
      </c>
      <c r="C1226" s="392" t="s">
        <v>2187</v>
      </c>
      <c r="D1226" s="393" t="s">
        <v>101</v>
      </c>
      <c r="E1226" s="394">
        <v>164</v>
      </c>
      <c r="G1226" s="396">
        <f t="shared" si="135"/>
        <v>0</v>
      </c>
      <c r="H1226" s="431"/>
    </row>
    <row r="1227" spans="1:18" ht="24" customHeight="1">
      <c r="A1227" s="399"/>
      <c r="B1227" s="391" t="s">
        <v>2179</v>
      </c>
      <c r="C1227" s="392" t="s">
        <v>2188</v>
      </c>
      <c r="D1227" s="393" t="s">
        <v>101</v>
      </c>
      <c r="E1227" s="394">
        <v>30</v>
      </c>
      <c r="G1227" s="396">
        <f t="shared" si="135"/>
        <v>0</v>
      </c>
      <c r="H1227" s="431"/>
      <c r="R1227" s="417"/>
    </row>
    <row r="1228" spans="1:18" ht="24" customHeight="1">
      <c r="A1228" s="399"/>
      <c r="B1228" s="391" t="s">
        <v>2179</v>
      </c>
      <c r="C1228" s="392" t="s">
        <v>2189</v>
      </c>
      <c r="D1228" s="393" t="s">
        <v>101</v>
      </c>
      <c r="E1228" s="394">
        <v>13</v>
      </c>
      <c r="G1228" s="396">
        <f t="shared" si="135"/>
        <v>0</v>
      </c>
      <c r="H1228" s="431"/>
      <c r="O1228" s="399"/>
      <c r="P1228" s="399"/>
      <c r="Q1228" s="399"/>
    </row>
    <row r="1229" spans="1:18" ht="24" customHeight="1">
      <c r="A1229" s="399"/>
      <c r="B1229" s="391" t="s">
        <v>2179</v>
      </c>
      <c r="C1229" s="392" t="s">
        <v>2190</v>
      </c>
      <c r="D1229" s="393" t="s">
        <v>101</v>
      </c>
      <c r="E1229" s="394">
        <v>14</v>
      </c>
      <c r="G1229" s="396">
        <f t="shared" si="135"/>
        <v>0</v>
      </c>
      <c r="H1229" s="431"/>
      <c r="O1229" s="399"/>
      <c r="P1229" s="399"/>
      <c r="Q1229" s="399"/>
    </row>
    <row r="1230" spans="1:18" ht="24" customHeight="1">
      <c r="A1230" s="399"/>
      <c r="B1230" s="391" t="s">
        <v>2179</v>
      </c>
      <c r="C1230" s="392" t="s">
        <v>2191</v>
      </c>
      <c r="D1230" s="393" t="s">
        <v>101</v>
      </c>
      <c r="E1230" s="394">
        <v>29</v>
      </c>
      <c r="G1230" s="396">
        <f t="shared" si="135"/>
        <v>0</v>
      </c>
      <c r="H1230" s="431"/>
      <c r="O1230" s="399"/>
      <c r="P1230" s="399"/>
      <c r="Q1230" s="399"/>
    </row>
    <row r="1231" spans="1:18" ht="24" customHeight="1">
      <c r="A1231" s="399"/>
      <c r="B1231" s="391" t="s">
        <v>2179</v>
      </c>
      <c r="C1231" s="392" t="s">
        <v>2192</v>
      </c>
      <c r="D1231" s="393" t="s">
        <v>101</v>
      </c>
      <c r="E1231" s="394">
        <v>3</v>
      </c>
      <c r="G1231" s="396">
        <f t="shared" si="135"/>
        <v>0</v>
      </c>
      <c r="H1231" s="431"/>
      <c r="O1231" s="399"/>
      <c r="P1231" s="399"/>
      <c r="Q1231" s="399"/>
    </row>
    <row r="1232" spans="1:18" ht="24" customHeight="1">
      <c r="A1232" s="399"/>
      <c r="B1232" s="391" t="s">
        <v>2179</v>
      </c>
      <c r="C1232" s="392" t="s">
        <v>2193</v>
      </c>
      <c r="D1232" s="393" t="s">
        <v>101</v>
      </c>
      <c r="E1232" s="394">
        <v>23</v>
      </c>
      <c r="G1232" s="396">
        <f t="shared" si="135"/>
        <v>0</v>
      </c>
      <c r="H1232" s="431"/>
      <c r="O1232" s="399"/>
      <c r="P1232" s="399"/>
      <c r="Q1232" s="399"/>
    </row>
    <row r="1233" spans="1:17" ht="24" customHeight="1">
      <c r="A1233" s="399"/>
      <c r="B1233" s="391" t="s">
        <v>2179</v>
      </c>
      <c r="C1233" s="392" t="s">
        <v>2194</v>
      </c>
      <c r="D1233" s="393" t="s">
        <v>101</v>
      </c>
      <c r="E1233" s="394">
        <v>1</v>
      </c>
      <c r="G1233" s="396">
        <f t="shared" si="135"/>
        <v>0</v>
      </c>
      <c r="H1233" s="431"/>
      <c r="O1233" s="399"/>
      <c r="P1233" s="399"/>
      <c r="Q1233" s="399"/>
    </row>
    <row r="1234" spans="1:17" ht="24" customHeight="1">
      <c r="A1234" s="399"/>
      <c r="D1234" s="393"/>
      <c r="E1234" s="394"/>
      <c r="G1234" s="396"/>
      <c r="H1234" s="431"/>
      <c r="O1234" s="399"/>
      <c r="P1234" s="399"/>
      <c r="Q1234" s="399"/>
    </row>
    <row r="1235" spans="1:17" ht="24" customHeight="1">
      <c r="A1235" s="399"/>
      <c r="B1235" s="391" t="s">
        <v>2195</v>
      </c>
      <c r="C1235" s="392" t="s">
        <v>2196</v>
      </c>
      <c r="D1235" s="393" t="s">
        <v>1571</v>
      </c>
      <c r="E1235" s="394">
        <v>4</v>
      </c>
      <c r="G1235" s="396">
        <f t="shared" ref="G1235:G1261" si="136">E1235*F1235</f>
        <v>0</v>
      </c>
      <c r="H1235" s="431"/>
      <c r="O1235" s="418"/>
      <c r="P1235" s="418"/>
      <c r="Q1235" s="418"/>
    </row>
    <row r="1236" spans="1:17" ht="24" customHeight="1">
      <c r="A1236" s="399"/>
      <c r="B1236" s="391" t="s">
        <v>2195</v>
      </c>
      <c r="C1236" s="392" t="s">
        <v>2197</v>
      </c>
      <c r="D1236" s="393" t="s">
        <v>1571</v>
      </c>
      <c r="E1236" s="394">
        <v>2</v>
      </c>
      <c r="G1236" s="396">
        <f t="shared" si="136"/>
        <v>0</v>
      </c>
      <c r="H1236" s="431"/>
      <c r="O1236" s="418"/>
      <c r="P1236" s="418"/>
      <c r="Q1236" s="418"/>
    </row>
    <row r="1237" spans="1:17" ht="24" customHeight="1">
      <c r="A1237" s="399"/>
      <c r="B1237" s="391" t="s">
        <v>2198</v>
      </c>
      <c r="C1237" s="392" t="s">
        <v>2199</v>
      </c>
      <c r="D1237" s="393" t="s">
        <v>1571</v>
      </c>
      <c r="E1237" s="394">
        <v>20</v>
      </c>
      <c r="G1237" s="396">
        <f t="shared" si="136"/>
        <v>0</v>
      </c>
      <c r="H1237" s="431"/>
      <c r="O1237" s="418"/>
      <c r="P1237" s="418"/>
      <c r="Q1237" s="418"/>
    </row>
    <row r="1238" spans="1:17" ht="24" customHeight="1">
      <c r="A1238" s="399"/>
      <c r="B1238" s="391" t="s">
        <v>2198</v>
      </c>
      <c r="C1238" s="392" t="s">
        <v>2200</v>
      </c>
      <c r="D1238" s="393" t="s">
        <v>1571</v>
      </c>
      <c r="E1238" s="394">
        <v>1</v>
      </c>
      <c r="G1238" s="396">
        <f t="shared" si="136"/>
        <v>0</v>
      </c>
      <c r="H1238" s="431"/>
      <c r="O1238" s="418"/>
      <c r="P1238" s="418"/>
      <c r="Q1238" s="418"/>
    </row>
    <row r="1239" spans="1:17" ht="24" customHeight="1">
      <c r="A1239" s="399"/>
      <c r="B1239" s="391" t="s">
        <v>2198</v>
      </c>
      <c r="C1239" s="392" t="s">
        <v>2201</v>
      </c>
      <c r="D1239" s="393" t="s">
        <v>1571</v>
      </c>
      <c r="E1239" s="394">
        <v>1</v>
      </c>
      <c r="G1239" s="396">
        <f t="shared" si="136"/>
        <v>0</v>
      </c>
      <c r="H1239" s="431"/>
      <c r="O1239" s="399"/>
      <c r="P1239" s="399"/>
      <c r="Q1239" s="399"/>
    </row>
    <row r="1240" spans="1:17" ht="24" customHeight="1">
      <c r="A1240" s="399"/>
      <c r="B1240" s="391" t="s">
        <v>2198</v>
      </c>
      <c r="C1240" s="392" t="s">
        <v>2202</v>
      </c>
      <c r="D1240" s="393" t="s">
        <v>1571</v>
      </c>
      <c r="E1240" s="394">
        <v>2</v>
      </c>
      <c r="G1240" s="396">
        <f t="shared" si="136"/>
        <v>0</v>
      </c>
      <c r="H1240" s="431"/>
      <c r="O1240" s="418"/>
      <c r="P1240" s="418"/>
      <c r="Q1240" s="418"/>
    </row>
    <row r="1241" spans="1:17" ht="24" customHeight="1">
      <c r="A1241" s="399"/>
      <c r="B1241" s="391" t="s">
        <v>2203</v>
      </c>
      <c r="C1241" s="392" t="s">
        <v>2204</v>
      </c>
      <c r="D1241" s="393" t="s">
        <v>1571</v>
      </c>
      <c r="E1241" s="394">
        <v>54</v>
      </c>
      <c r="G1241" s="396">
        <f t="shared" si="136"/>
        <v>0</v>
      </c>
      <c r="H1241" s="431"/>
      <c r="O1241" s="418"/>
      <c r="P1241" s="418"/>
      <c r="Q1241" s="418"/>
    </row>
    <row r="1242" spans="1:17" ht="24" customHeight="1">
      <c r="A1242" s="399"/>
      <c r="B1242" s="391" t="s">
        <v>2203</v>
      </c>
      <c r="C1242" s="392" t="s">
        <v>2205</v>
      </c>
      <c r="D1242" s="393" t="s">
        <v>1571</v>
      </c>
      <c r="E1242" s="394">
        <v>11</v>
      </c>
      <c r="G1242" s="396">
        <f t="shared" si="136"/>
        <v>0</v>
      </c>
      <c r="H1242" s="431"/>
      <c r="O1242" s="418"/>
      <c r="P1242" s="418"/>
      <c r="Q1242" s="418"/>
    </row>
    <row r="1243" spans="1:17" ht="24" customHeight="1">
      <c r="A1243" s="399"/>
      <c r="B1243" s="391" t="s">
        <v>2203</v>
      </c>
      <c r="C1243" s="392" t="s">
        <v>2206</v>
      </c>
      <c r="D1243" s="393" t="s">
        <v>1571</v>
      </c>
      <c r="E1243" s="394">
        <v>8</v>
      </c>
      <c r="G1243" s="396">
        <f t="shared" si="136"/>
        <v>0</v>
      </c>
      <c r="H1243" s="431"/>
      <c r="O1243" s="418"/>
      <c r="P1243" s="418"/>
      <c r="Q1243" s="418"/>
    </row>
    <row r="1244" spans="1:17" ht="24" customHeight="1">
      <c r="A1244" s="399"/>
      <c r="B1244" s="391" t="s">
        <v>2203</v>
      </c>
      <c r="C1244" s="392" t="s">
        <v>2207</v>
      </c>
      <c r="D1244" s="393" t="s">
        <v>1571</v>
      </c>
      <c r="E1244" s="394">
        <v>5</v>
      </c>
      <c r="G1244" s="396">
        <f t="shared" si="136"/>
        <v>0</v>
      </c>
      <c r="H1244" s="431"/>
      <c r="O1244" s="418"/>
      <c r="P1244" s="418"/>
      <c r="Q1244" s="418"/>
    </row>
    <row r="1245" spans="1:17" ht="24" customHeight="1">
      <c r="A1245" s="399"/>
      <c r="B1245" s="391" t="s">
        <v>2203</v>
      </c>
      <c r="C1245" s="392" t="s">
        <v>2208</v>
      </c>
      <c r="D1245" s="393" t="s">
        <v>1571</v>
      </c>
      <c r="E1245" s="394">
        <v>3</v>
      </c>
      <c r="G1245" s="396">
        <f t="shared" si="136"/>
        <v>0</v>
      </c>
      <c r="H1245" s="431"/>
      <c r="O1245" s="418"/>
      <c r="P1245" s="418"/>
      <c r="Q1245" s="418"/>
    </row>
    <row r="1246" spans="1:17" ht="24" customHeight="1">
      <c r="A1246" s="399"/>
      <c r="B1246" s="391" t="s">
        <v>2209</v>
      </c>
      <c r="C1246" s="392" t="s">
        <v>2210</v>
      </c>
      <c r="D1246" s="393" t="s">
        <v>1571</v>
      </c>
      <c r="E1246" s="394">
        <v>3</v>
      </c>
      <c r="G1246" s="396">
        <f t="shared" si="136"/>
        <v>0</v>
      </c>
      <c r="H1246" s="431"/>
      <c r="O1246" s="418"/>
      <c r="P1246" s="418"/>
      <c r="Q1246" s="418"/>
    </row>
    <row r="1247" spans="1:17" ht="24" customHeight="1">
      <c r="A1247" s="399"/>
      <c r="B1247" s="391" t="s">
        <v>2209</v>
      </c>
      <c r="C1247" s="392" t="s">
        <v>2211</v>
      </c>
      <c r="D1247" s="393" t="s">
        <v>1571</v>
      </c>
      <c r="E1247" s="394">
        <v>2</v>
      </c>
      <c r="G1247" s="396">
        <f t="shared" si="136"/>
        <v>0</v>
      </c>
      <c r="H1247" s="431"/>
      <c r="O1247" s="418"/>
      <c r="P1247" s="418"/>
      <c r="Q1247" s="418"/>
    </row>
    <row r="1248" spans="1:17" ht="24" customHeight="1">
      <c r="A1248" s="399"/>
      <c r="B1248" s="391" t="s">
        <v>2212</v>
      </c>
      <c r="C1248" s="392" t="s">
        <v>2213</v>
      </c>
      <c r="D1248" s="393" t="s">
        <v>1571</v>
      </c>
      <c r="E1248" s="394">
        <v>1</v>
      </c>
      <c r="G1248" s="396">
        <f t="shared" si="136"/>
        <v>0</v>
      </c>
      <c r="H1248" s="431"/>
      <c r="O1248" s="418"/>
      <c r="P1248" s="418"/>
      <c r="Q1248" s="418"/>
    </row>
    <row r="1249" spans="1:18" ht="24" customHeight="1">
      <c r="A1249" s="399"/>
      <c r="B1249" s="391" t="s">
        <v>2212</v>
      </c>
      <c r="C1249" s="392" t="s">
        <v>2214</v>
      </c>
      <c r="D1249" s="393" t="s">
        <v>1571</v>
      </c>
      <c r="E1249" s="394">
        <v>1</v>
      </c>
      <c r="G1249" s="396">
        <f t="shared" si="136"/>
        <v>0</v>
      </c>
      <c r="H1249" s="431"/>
      <c r="O1249" s="399"/>
      <c r="P1249" s="399"/>
      <c r="Q1249" s="399"/>
    </row>
    <row r="1250" spans="1:18" ht="24" customHeight="1">
      <c r="A1250" s="399"/>
      <c r="B1250" s="391" t="s">
        <v>2212</v>
      </c>
      <c r="C1250" s="392" t="s">
        <v>2215</v>
      </c>
      <c r="D1250" s="393" t="s">
        <v>1571</v>
      </c>
      <c r="E1250" s="394">
        <v>1</v>
      </c>
      <c r="G1250" s="396">
        <f t="shared" si="136"/>
        <v>0</v>
      </c>
      <c r="H1250" s="431"/>
      <c r="O1250" s="399"/>
      <c r="P1250" s="399"/>
      <c r="Q1250" s="399"/>
    </row>
    <row r="1251" spans="1:18" ht="24" customHeight="1">
      <c r="A1251" s="399"/>
      <c r="B1251" s="391" t="s">
        <v>2212</v>
      </c>
      <c r="C1251" s="392" t="s">
        <v>2216</v>
      </c>
      <c r="D1251" s="393" t="s">
        <v>1571</v>
      </c>
      <c r="E1251" s="394">
        <v>1</v>
      </c>
      <c r="G1251" s="396">
        <f t="shared" si="136"/>
        <v>0</v>
      </c>
      <c r="H1251" s="431"/>
      <c r="O1251" s="399"/>
      <c r="P1251" s="399"/>
      <c r="Q1251" s="399"/>
    </row>
    <row r="1252" spans="1:18" ht="24" customHeight="1">
      <c r="A1252" s="399"/>
      <c r="B1252" s="391" t="s">
        <v>2217</v>
      </c>
      <c r="C1252" s="392" t="s">
        <v>2218</v>
      </c>
      <c r="D1252" s="393" t="s">
        <v>1571</v>
      </c>
      <c r="E1252" s="394">
        <v>2</v>
      </c>
      <c r="G1252" s="396">
        <f t="shared" si="136"/>
        <v>0</v>
      </c>
      <c r="H1252" s="431"/>
      <c r="O1252" s="399"/>
      <c r="P1252" s="399"/>
      <c r="Q1252" s="399"/>
      <c r="R1252" s="417"/>
    </row>
    <row r="1253" spans="1:18" ht="24" customHeight="1">
      <c r="A1253" s="399"/>
      <c r="B1253" s="391" t="s">
        <v>2219</v>
      </c>
      <c r="C1253" s="392" t="s">
        <v>2220</v>
      </c>
      <c r="D1253" s="393" t="s">
        <v>1571</v>
      </c>
      <c r="E1253" s="394">
        <v>2</v>
      </c>
      <c r="G1253" s="396">
        <f t="shared" si="136"/>
        <v>0</v>
      </c>
      <c r="H1253" s="397"/>
      <c r="O1253" s="399"/>
      <c r="P1253" s="399"/>
      <c r="Q1253" s="399"/>
    </row>
    <row r="1254" spans="1:18" ht="24" customHeight="1">
      <c r="A1254" s="399"/>
      <c r="B1254" s="391" t="s">
        <v>2221</v>
      </c>
      <c r="C1254" s="392" t="s">
        <v>2222</v>
      </c>
      <c r="D1254" s="393" t="s">
        <v>1571</v>
      </c>
      <c r="E1254" s="394">
        <v>8</v>
      </c>
      <c r="G1254" s="396">
        <f t="shared" si="136"/>
        <v>0</v>
      </c>
      <c r="H1254" s="431"/>
      <c r="O1254" s="399"/>
      <c r="P1254" s="399"/>
      <c r="Q1254" s="399"/>
    </row>
    <row r="1255" spans="1:18" ht="24" customHeight="1">
      <c r="A1255" s="399"/>
      <c r="B1255" s="391" t="s">
        <v>2223</v>
      </c>
      <c r="C1255" s="392" t="s">
        <v>2224</v>
      </c>
      <c r="D1255" s="393" t="s">
        <v>1288</v>
      </c>
      <c r="E1255" s="394">
        <v>3</v>
      </c>
      <c r="G1255" s="396">
        <f t="shared" si="136"/>
        <v>0</v>
      </c>
      <c r="H1255" s="431"/>
      <c r="O1255" s="399"/>
      <c r="P1255" s="399"/>
      <c r="Q1255" s="399"/>
    </row>
    <row r="1256" spans="1:18" ht="24" customHeight="1">
      <c r="A1256" s="399"/>
      <c r="B1256" s="391" t="s">
        <v>2225</v>
      </c>
      <c r="C1256" s="392" t="s">
        <v>2226</v>
      </c>
      <c r="D1256" s="393" t="s">
        <v>1571</v>
      </c>
      <c r="E1256" s="394">
        <v>3</v>
      </c>
      <c r="G1256" s="396">
        <f t="shared" si="136"/>
        <v>0</v>
      </c>
      <c r="H1256" s="431"/>
      <c r="O1256" s="399"/>
      <c r="P1256" s="399"/>
      <c r="Q1256" s="399"/>
    </row>
    <row r="1257" spans="1:18" ht="24" customHeight="1">
      <c r="A1257" s="399"/>
      <c r="D1257" s="393"/>
      <c r="E1257" s="394"/>
      <c r="G1257" s="396"/>
      <c r="H1257" s="397"/>
      <c r="O1257" s="399"/>
      <c r="P1257" s="399"/>
      <c r="Q1257" s="399"/>
    </row>
    <row r="1258" spans="1:18" ht="24" customHeight="1">
      <c r="A1258" s="399"/>
      <c r="B1258" s="391" t="s">
        <v>2227</v>
      </c>
      <c r="D1258" s="393" t="s">
        <v>2228</v>
      </c>
      <c r="E1258" s="394">
        <v>1</v>
      </c>
      <c r="G1258" s="396">
        <f t="shared" si="136"/>
        <v>0</v>
      </c>
      <c r="H1258" s="432"/>
      <c r="O1258" s="399"/>
      <c r="P1258" s="399"/>
      <c r="Q1258" s="399"/>
    </row>
    <row r="1259" spans="1:18" ht="24" customHeight="1">
      <c r="A1259" s="399"/>
      <c r="B1259" s="391" t="s">
        <v>2229</v>
      </c>
      <c r="D1259" s="393" t="s">
        <v>2228</v>
      </c>
      <c r="E1259" s="394">
        <v>1</v>
      </c>
      <c r="G1259" s="396">
        <f t="shared" si="136"/>
        <v>0</v>
      </c>
      <c r="H1259" s="432"/>
      <c r="O1259" s="399"/>
      <c r="P1259" s="399"/>
      <c r="Q1259" s="399"/>
    </row>
    <row r="1260" spans="1:18" ht="24" customHeight="1">
      <c r="A1260" s="399"/>
      <c r="B1260" s="391" t="s">
        <v>2230</v>
      </c>
      <c r="D1260" s="393" t="s">
        <v>2228</v>
      </c>
      <c r="E1260" s="394">
        <v>1</v>
      </c>
      <c r="G1260" s="396">
        <f t="shared" si="136"/>
        <v>0</v>
      </c>
      <c r="H1260" s="432"/>
      <c r="O1260" s="399"/>
      <c r="P1260" s="399"/>
      <c r="Q1260" s="399"/>
    </row>
    <row r="1261" spans="1:18" ht="24" customHeight="1">
      <c r="A1261" s="399"/>
      <c r="B1261" s="391" t="s">
        <v>1941</v>
      </c>
      <c r="D1261" s="393" t="s">
        <v>2228</v>
      </c>
      <c r="E1261" s="394">
        <v>1</v>
      </c>
      <c r="G1261" s="396">
        <f t="shared" si="136"/>
        <v>0</v>
      </c>
      <c r="H1261" s="432"/>
      <c r="O1261" s="399"/>
      <c r="P1261" s="399"/>
      <c r="Q1261" s="399"/>
    </row>
    <row r="1262" spans="1:18" ht="24" customHeight="1">
      <c r="A1262" s="399"/>
      <c r="B1262" s="391" t="s">
        <v>2231</v>
      </c>
      <c r="D1262" s="393" t="s">
        <v>2228</v>
      </c>
      <c r="E1262" s="394">
        <v>1</v>
      </c>
      <c r="G1262" s="396">
        <f>SUM(G1228:G1233,G1221:G1225)*3%</f>
        <v>0</v>
      </c>
      <c r="H1262" s="452"/>
      <c r="O1262" s="399"/>
      <c r="P1262" s="399"/>
      <c r="Q1262" s="399"/>
    </row>
    <row r="1263" spans="1:18" ht="24" customHeight="1">
      <c r="A1263" s="399"/>
      <c r="D1263" s="393"/>
      <c r="E1263" s="394"/>
      <c r="G1263" s="396"/>
      <c r="H1263" s="452"/>
      <c r="O1263" s="399"/>
      <c r="P1263" s="399"/>
      <c r="Q1263" s="399"/>
    </row>
    <row r="1264" spans="1:18" ht="24" customHeight="1">
      <c r="A1264" s="399"/>
      <c r="B1264" s="391" t="s">
        <v>2232</v>
      </c>
      <c r="D1264" s="393" t="s">
        <v>2228</v>
      </c>
      <c r="E1264" s="394">
        <v>1</v>
      </c>
      <c r="G1264" s="396">
        <f>SUM(G1219:G1233)*0.04</f>
        <v>0</v>
      </c>
      <c r="H1264" s="452"/>
      <c r="O1264" s="399"/>
      <c r="P1264" s="399"/>
      <c r="Q1264" s="399"/>
    </row>
    <row r="1265" spans="1:18" ht="24" customHeight="1">
      <c r="A1265" s="399"/>
      <c r="D1265" s="393"/>
      <c r="E1265" s="394"/>
      <c r="G1265" s="396"/>
      <c r="H1265" s="433"/>
      <c r="O1265" s="399"/>
      <c r="P1265" s="399"/>
      <c r="Q1265" s="399"/>
    </row>
    <row r="1266" spans="1:18" ht="24" customHeight="1">
      <c r="A1266" s="399"/>
      <c r="D1266" s="393"/>
      <c r="E1266" s="394"/>
      <c r="G1266" s="396"/>
      <c r="H1266" s="397"/>
      <c r="O1266" s="399"/>
      <c r="P1266" s="399"/>
      <c r="Q1266" s="399"/>
    </row>
    <row r="1267" spans="1:18" ht="24" customHeight="1">
      <c r="A1267" s="399"/>
      <c r="D1267" s="393"/>
      <c r="E1267" s="394"/>
      <c r="G1267" s="396"/>
      <c r="H1267" s="397"/>
      <c r="O1267" s="399"/>
      <c r="P1267" s="399"/>
      <c r="Q1267" s="399"/>
    </row>
    <row r="1268" spans="1:18" ht="24" customHeight="1">
      <c r="A1268" s="399"/>
      <c r="D1268" s="393"/>
      <c r="E1268" s="394"/>
      <c r="G1268" s="396"/>
      <c r="H1268" s="397"/>
      <c r="O1268" s="399"/>
      <c r="P1268" s="399"/>
      <c r="Q1268" s="399"/>
    </row>
    <row r="1269" spans="1:18" ht="24" customHeight="1">
      <c r="A1269" s="399"/>
      <c r="D1269" s="393"/>
      <c r="E1269" s="394"/>
      <c r="G1269" s="396"/>
      <c r="H1269" s="432"/>
      <c r="O1269" s="399"/>
      <c r="P1269" s="399"/>
      <c r="Q1269" s="399"/>
    </row>
    <row r="1270" spans="1:18" ht="24" customHeight="1">
      <c r="A1270" s="399"/>
      <c r="D1270" s="393"/>
      <c r="E1270" s="394"/>
      <c r="G1270" s="396"/>
      <c r="H1270" s="432"/>
      <c r="O1270" s="399"/>
      <c r="P1270" s="399"/>
      <c r="Q1270" s="399"/>
    </row>
    <row r="1271" spans="1:18" ht="24" customHeight="1">
      <c r="A1271" s="399"/>
      <c r="D1271" s="393"/>
      <c r="E1271" s="394"/>
      <c r="G1271" s="396"/>
      <c r="H1271" s="432"/>
      <c r="O1271" s="399"/>
      <c r="P1271" s="399"/>
      <c r="Q1271" s="399"/>
    </row>
    <row r="1272" spans="1:18" ht="24" customHeight="1">
      <c r="A1272" s="399"/>
      <c r="D1272" s="393"/>
      <c r="E1272" s="394"/>
      <c r="G1272" s="396"/>
      <c r="H1272" s="432"/>
      <c r="O1272" s="399"/>
      <c r="P1272" s="399"/>
      <c r="Q1272" s="399"/>
    </row>
    <row r="1273" spans="1:18" ht="24" customHeight="1">
      <c r="A1273" s="399"/>
      <c r="D1273" s="393"/>
      <c r="E1273" s="394"/>
      <c r="G1273" s="396"/>
      <c r="H1273" s="397"/>
      <c r="O1273" s="399"/>
      <c r="P1273" s="399"/>
      <c r="Q1273" s="399"/>
    </row>
    <row r="1274" spans="1:18" ht="24" customHeight="1">
      <c r="A1274" s="399"/>
      <c r="D1274" s="393"/>
      <c r="E1274" s="394"/>
      <c r="G1274" s="396"/>
      <c r="H1274" s="397"/>
      <c r="O1274" s="399"/>
      <c r="P1274" s="399"/>
      <c r="Q1274" s="399"/>
    </row>
    <row r="1275" spans="1:18" ht="24" customHeight="1">
      <c r="D1275" s="393"/>
      <c r="E1275" s="394"/>
      <c r="G1275" s="396"/>
      <c r="H1275" s="397"/>
    </row>
    <row r="1276" spans="1:18" ht="24" customHeight="1">
      <c r="B1276" s="391" t="s">
        <v>2159</v>
      </c>
      <c r="C1276" s="410"/>
      <c r="D1276" s="411"/>
      <c r="E1276" s="394"/>
      <c r="F1276" s="413"/>
      <c r="G1276" s="395">
        <f>SUM(G1205:G1275)</f>
        <v>0</v>
      </c>
      <c r="H1276" s="424"/>
      <c r="I1276" s="425"/>
      <c r="J1276" s="426"/>
      <c r="K1276" s="426"/>
      <c r="L1276" s="426"/>
      <c r="M1276" s="427"/>
    </row>
    <row r="1277" spans="1:18" s="403" customFormat="1" ht="24" customHeight="1">
      <c r="B1277" s="391"/>
      <c r="C1277" s="392"/>
      <c r="D1277" s="393"/>
      <c r="E1277" s="394"/>
      <c r="F1277" s="395"/>
      <c r="G1277" s="396"/>
      <c r="H1277" s="397"/>
      <c r="J1277" s="405"/>
      <c r="K1277" s="405"/>
      <c r="L1277" s="405"/>
      <c r="M1277" s="406"/>
      <c r="N1277" s="400"/>
      <c r="O1277" s="401"/>
      <c r="P1277" s="401"/>
      <c r="Q1277" s="401"/>
      <c r="R1277" s="417"/>
    </row>
    <row r="1278" spans="1:18" s="403" customFormat="1" ht="24" customHeight="1">
      <c r="A1278" s="434" t="s">
        <v>2233</v>
      </c>
      <c r="B1278" s="391" t="s">
        <v>2234</v>
      </c>
      <c r="C1278" s="392"/>
      <c r="D1278" s="393"/>
      <c r="E1278" s="394"/>
      <c r="F1278" s="395"/>
      <c r="G1278" s="396"/>
      <c r="H1278" s="397"/>
      <c r="J1278" s="405"/>
      <c r="K1278" s="405"/>
      <c r="L1278" s="405"/>
      <c r="M1278" s="406"/>
      <c r="N1278" s="400"/>
      <c r="O1278" s="401"/>
      <c r="P1278" s="401"/>
      <c r="Q1278" s="401"/>
      <c r="R1278" s="399"/>
    </row>
    <row r="1279" spans="1:18" s="403" customFormat="1" ht="24" customHeight="1">
      <c r="B1279" s="391"/>
      <c r="C1279" s="392"/>
      <c r="D1279" s="393"/>
      <c r="E1279" s="394"/>
      <c r="F1279" s="395"/>
      <c r="G1279" s="396"/>
      <c r="H1279" s="397"/>
      <c r="J1279" s="405"/>
      <c r="K1279" s="405"/>
      <c r="L1279" s="405"/>
      <c r="M1279" s="406"/>
      <c r="N1279" s="400"/>
      <c r="O1279" s="401"/>
      <c r="P1279" s="401"/>
      <c r="Q1279" s="401"/>
      <c r="R1279" s="399"/>
    </row>
    <row r="1280" spans="1:18" s="403" customFormat="1" ht="24" customHeight="1">
      <c r="B1280" s="391" t="s">
        <v>2178</v>
      </c>
      <c r="C1280" s="392"/>
      <c r="D1280" s="393"/>
      <c r="E1280" s="394"/>
      <c r="F1280" s="395"/>
      <c r="G1280" s="396"/>
      <c r="H1280" s="397"/>
      <c r="J1280" s="405"/>
      <c r="K1280" s="405"/>
      <c r="L1280" s="405"/>
      <c r="M1280" s="406"/>
      <c r="N1280" s="400"/>
      <c r="O1280" s="401"/>
      <c r="P1280" s="401"/>
      <c r="Q1280" s="401"/>
      <c r="R1280" s="399"/>
    </row>
    <row r="1281" spans="2:18" s="403" customFormat="1" ht="24" customHeight="1">
      <c r="B1281" s="391" t="s">
        <v>2235</v>
      </c>
      <c r="C1281" s="392" t="s">
        <v>2236</v>
      </c>
      <c r="D1281" s="430" t="s">
        <v>101</v>
      </c>
      <c r="E1281" s="394">
        <v>25</v>
      </c>
      <c r="F1281" s="394"/>
      <c r="G1281" s="396">
        <f>E1281*F1281</f>
        <v>0</v>
      </c>
      <c r="H1281" s="435"/>
      <c r="J1281" s="405"/>
      <c r="K1281" s="405"/>
      <c r="L1281" s="405"/>
      <c r="M1281" s="406"/>
      <c r="N1281" s="400"/>
      <c r="O1281" s="401"/>
      <c r="P1281" s="401"/>
      <c r="Q1281" s="401"/>
      <c r="R1281" s="399"/>
    </row>
    <row r="1282" spans="2:18" s="403" customFormat="1" ht="24" customHeight="1">
      <c r="B1282" s="391" t="s">
        <v>2237</v>
      </c>
      <c r="C1282" s="392" t="s">
        <v>2238</v>
      </c>
      <c r="D1282" s="430" t="s">
        <v>101</v>
      </c>
      <c r="E1282" s="394">
        <v>119</v>
      </c>
      <c r="F1282" s="394"/>
      <c r="G1282" s="396">
        <f>E1282*F1282</f>
        <v>0</v>
      </c>
      <c r="H1282" s="435"/>
      <c r="J1282" s="405"/>
      <c r="K1282" s="405"/>
      <c r="L1282" s="405"/>
      <c r="M1282" s="406"/>
      <c r="N1282" s="400"/>
      <c r="O1282" s="401"/>
      <c r="P1282" s="401"/>
      <c r="Q1282" s="401"/>
      <c r="R1282" s="399"/>
    </row>
    <row r="1283" spans="2:18" s="403" customFormat="1" ht="24" customHeight="1">
      <c r="B1283" s="391"/>
      <c r="C1283" s="392"/>
      <c r="D1283" s="393"/>
      <c r="E1283" s="394"/>
      <c r="F1283" s="395"/>
      <c r="G1283" s="396"/>
      <c r="H1283" s="397"/>
      <c r="J1283" s="405"/>
      <c r="K1283" s="405"/>
      <c r="L1283" s="405"/>
      <c r="M1283" s="406"/>
      <c r="N1283" s="400"/>
      <c r="O1283" s="401"/>
      <c r="P1283" s="401"/>
      <c r="Q1283" s="401"/>
      <c r="R1283" s="399"/>
    </row>
    <row r="1284" spans="2:18" s="403" customFormat="1" ht="24" customHeight="1">
      <c r="B1284" s="391" t="s">
        <v>2239</v>
      </c>
      <c r="C1284" s="392" t="s">
        <v>2240</v>
      </c>
      <c r="D1284" s="430" t="s">
        <v>101</v>
      </c>
      <c r="E1284" s="394">
        <v>144</v>
      </c>
      <c r="F1284" s="395"/>
      <c r="G1284" s="396">
        <f t="shared" ref="G1284:G1295" si="137">E1284*F1284</f>
        <v>0</v>
      </c>
      <c r="H1284" s="431"/>
      <c r="J1284" s="405"/>
      <c r="K1284" s="405"/>
      <c r="L1284" s="405"/>
      <c r="M1284" s="406"/>
      <c r="N1284" s="400"/>
      <c r="O1284" s="401"/>
      <c r="P1284" s="401"/>
      <c r="Q1284" s="401"/>
      <c r="R1284" s="399"/>
    </row>
    <row r="1285" spans="2:18" s="403" customFormat="1" ht="24" customHeight="1">
      <c r="B1285" s="391" t="s">
        <v>2241</v>
      </c>
      <c r="C1285" s="392" t="s">
        <v>2242</v>
      </c>
      <c r="D1285" s="393" t="s">
        <v>1571</v>
      </c>
      <c r="E1285" s="394">
        <v>1</v>
      </c>
      <c r="F1285" s="395"/>
      <c r="G1285" s="396">
        <f t="shared" si="137"/>
        <v>0</v>
      </c>
      <c r="H1285" s="454"/>
      <c r="J1285" s="405"/>
      <c r="K1285" s="405"/>
      <c r="L1285" s="405"/>
      <c r="M1285" s="406"/>
      <c r="N1285" s="400"/>
      <c r="O1285" s="401"/>
      <c r="P1285" s="401"/>
      <c r="Q1285" s="401"/>
      <c r="R1285" s="399"/>
    </row>
    <row r="1286" spans="2:18" s="403" customFormat="1" ht="24" customHeight="1">
      <c r="B1286" s="391" t="s">
        <v>2198</v>
      </c>
      <c r="C1286" s="392" t="s">
        <v>2243</v>
      </c>
      <c r="D1286" s="393" t="s">
        <v>1571</v>
      </c>
      <c r="E1286" s="394">
        <v>2</v>
      </c>
      <c r="F1286" s="395"/>
      <c r="G1286" s="396">
        <f t="shared" si="137"/>
        <v>0</v>
      </c>
      <c r="H1286" s="431"/>
      <c r="J1286" s="405"/>
      <c r="K1286" s="405"/>
      <c r="L1286" s="405"/>
      <c r="M1286" s="406"/>
      <c r="N1286" s="400"/>
      <c r="O1286" s="401"/>
      <c r="P1286" s="401"/>
      <c r="Q1286" s="401"/>
      <c r="R1286" s="399"/>
    </row>
    <row r="1287" spans="2:18" s="403" customFormat="1" ht="24" customHeight="1">
      <c r="B1287" s="391" t="s">
        <v>2244</v>
      </c>
      <c r="C1287" s="392" t="s">
        <v>2245</v>
      </c>
      <c r="D1287" s="393" t="s">
        <v>1571</v>
      </c>
      <c r="E1287" s="394">
        <v>8</v>
      </c>
      <c r="F1287" s="395"/>
      <c r="G1287" s="396">
        <f t="shared" si="137"/>
        <v>0</v>
      </c>
      <c r="H1287" s="431"/>
      <c r="J1287" s="405"/>
      <c r="K1287" s="405"/>
      <c r="L1287" s="405"/>
      <c r="M1287" s="406"/>
      <c r="N1287" s="400"/>
      <c r="O1287" s="401"/>
      <c r="P1287" s="401"/>
      <c r="Q1287" s="401"/>
      <c r="R1287" s="399"/>
    </row>
    <row r="1288" spans="2:18" s="403" customFormat="1" ht="24" customHeight="1">
      <c r="B1288" s="391" t="s">
        <v>2246</v>
      </c>
      <c r="C1288" s="392" t="s">
        <v>2204</v>
      </c>
      <c r="D1288" s="393" t="s">
        <v>2247</v>
      </c>
      <c r="E1288" s="394">
        <v>2</v>
      </c>
      <c r="F1288" s="395"/>
      <c r="G1288" s="396">
        <f t="shared" si="137"/>
        <v>0</v>
      </c>
      <c r="H1288" s="431"/>
      <c r="J1288" s="405"/>
      <c r="K1288" s="405"/>
      <c r="L1288" s="405"/>
      <c r="M1288" s="406"/>
      <c r="N1288" s="400"/>
      <c r="O1288" s="401"/>
      <c r="P1288" s="401"/>
      <c r="Q1288" s="401"/>
      <c r="R1288" s="399"/>
    </row>
    <row r="1289" spans="2:18" s="403" customFormat="1" ht="24" customHeight="1">
      <c r="B1289" s="391" t="s">
        <v>2246</v>
      </c>
      <c r="C1289" s="392" t="s">
        <v>2207</v>
      </c>
      <c r="D1289" s="393" t="s">
        <v>2247</v>
      </c>
      <c r="E1289" s="394">
        <v>1</v>
      </c>
      <c r="F1289" s="395"/>
      <c r="G1289" s="396">
        <f t="shared" si="137"/>
        <v>0</v>
      </c>
      <c r="H1289" s="431"/>
      <c r="J1289" s="405"/>
      <c r="K1289" s="405"/>
      <c r="L1289" s="405"/>
      <c r="M1289" s="406"/>
      <c r="N1289" s="400"/>
      <c r="O1289" s="401"/>
      <c r="P1289" s="401"/>
      <c r="Q1289" s="401"/>
      <c r="R1289" s="399"/>
    </row>
    <row r="1290" spans="2:18" s="403" customFormat="1" ht="24" customHeight="1">
      <c r="B1290" s="391" t="s">
        <v>3163</v>
      </c>
      <c r="C1290" s="392" t="s">
        <v>2249</v>
      </c>
      <c r="D1290" s="393" t="s">
        <v>2247</v>
      </c>
      <c r="E1290" s="394">
        <v>2</v>
      </c>
      <c r="F1290" s="395"/>
      <c r="G1290" s="396">
        <f t="shared" si="137"/>
        <v>0</v>
      </c>
      <c r="H1290" s="431"/>
      <c r="J1290" s="405"/>
      <c r="K1290" s="405"/>
      <c r="L1290" s="405"/>
      <c r="M1290" s="406"/>
      <c r="N1290" s="400"/>
      <c r="O1290" s="401"/>
      <c r="P1290" s="401"/>
      <c r="Q1290" s="401"/>
      <c r="R1290" s="399"/>
    </row>
    <row r="1291" spans="2:18" s="403" customFormat="1" ht="24" customHeight="1">
      <c r="B1291" s="391" t="s">
        <v>2248</v>
      </c>
      <c r="C1291" s="392" t="s">
        <v>2250</v>
      </c>
      <c r="D1291" s="393" t="s">
        <v>2247</v>
      </c>
      <c r="E1291" s="394">
        <v>1</v>
      </c>
      <c r="F1291" s="395"/>
      <c r="G1291" s="396">
        <f t="shared" si="137"/>
        <v>0</v>
      </c>
      <c r="H1291" s="431"/>
      <c r="J1291" s="405"/>
      <c r="K1291" s="405"/>
      <c r="L1291" s="405"/>
      <c r="M1291" s="406"/>
      <c r="N1291" s="400"/>
      <c r="O1291" s="401"/>
      <c r="P1291" s="401"/>
      <c r="Q1291" s="401"/>
      <c r="R1291" s="399"/>
    </row>
    <row r="1292" spans="2:18" s="403" customFormat="1" ht="24" customHeight="1">
      <c r="B1292" s="391"/>
      <c r="C1292" s="392"/>
      <c r="D1292" s="393"/>
      <c r="E1292" s="394"/>
      <c r="F1292" s="395"/>
      <c r="G1292" s="396"/>
      <c r="H1292" s="397"/>
      <c r="J1292" s="405"/>
      <c r="K1292" s="405"/>
      <c r="L1292" s="405"/>
      <c r="M1292" s="406"/>
      <c r="N1292" s="400"/>
      <c r="O1292" s="401"/>
      <c r="P1292" s="401"/>
      <c r="Q1292" s="401"/>
      <c r="R1292" s="399"/>
    </row>
    <row r="1293" spans="2:18" s="403" customFormat="1" ht="24" customHeight="1">
      <c r="B1293" s="391" t="s">
        <v>2251</v>
      </c>
      <c r="C1293" s="392"/>
      <c r="D1293" s="393" t="s">
        <v>43</v>
      </c>
      <c r="E1293" s="394">
        <v>1</v>
      </c>
      <c r="F1293" s="395"/>
      <c r="G1293" s="396">
        <f t="shared" si="137"/>
        <v>0</v>
      </c>
      <c r="H1293" s="432"/>
      <c r="J1293" s="405"/>
      <c r="K1293" s="405"/>
      <c r="L1293" s="405"/>
      <c r="M1293" s="406"/>
      <c r="N1293" s="400"/>
      <c r="O1293" s="401"/>
      <c r="P1293" s="401"/>
      <c r="Q1293" s="401"/>
      <c r="R1293" s="399"/>
    </row>
    <row r="1294" spans="2:18" s="403" customFormat="1" ht="24" customHeight="1">
      <c r="B1294" s="391" t="s">
        <v>2252</v>
      </c>
      <c r="C1294" s="392"/>
      <c r="D1294" s="393" t="s">
        <v>43</v>
      </c>
      <c r="E1294" s="394">
        <v>1</v>
      </c>
      <c r="F1294" s="395"/>
      <c r="G1294" s="396">
        <f t="shared" si="137"/>
        <v>0</v>
      </c>
      <c r="H1294" s="432"/>
      <c r="J1294" s="405"/>
      <c r="K1294" s="405"/>
      <c r="L1294" s="405"/>
      <c r="M1294" s="406"/>
      <c r="N1294" s="400"/>
      <c r="O1294" s="401"/>
      <c r="P1294" s="401"/>
      <c r="Q1294" s="401"/>
      <c r="R1294" s="399"/>
    </row>
    <row r="1295" spans="2:18" s="403" customFormat="1" ht="24" customHeight="1">
      <c r="B1295" s="391" t="s">
        <v>1941</v>
      </c>
      <c r="C1295" s="392"/>
      <c r="D1295" s="393" t="s">
        <v>2228</v>
      </c>
      <c r="E1295" s="394">
        <v>1</v>
      </c>
      <c r="F1295" s="395"/>
      <c r="G1295" s="396">
        <f t="shared" si="137"/>
        <v>0</v>
      </c>
      <c r="H1295" s="432"/>
      <c r="J1295" s="405"/>
      <c r="K1295" s="405"/>
      <c r="L1295" s="405"/>
      <c r="M1295" s="406"/>
      <c r="N1295" s="400"/>
      <c r="O1295" s="401"/>
      <c r="P1295" s="401"/>
      <c r="Q1295" s="401"/>
      <c r="R1295" s="399"/>
    </row>
    <row r="1296" spans="2:18" s="403" customFormat="1" ht="24" customHeight="1">
      <c r="B1296" s="391"/>
      <c r="C1296" s="392"/>
      <c r="D1296" s="393"/>
      <c r="E1296" s="394"/>
      <c r="F1296" s="395"/>
      <c r="G1296" s="396"/>
      <c r="H1296" s="397"/>
      <c r="J1296" s="405"/>
      <c r="K1296" s="405"/>
      <c r="L1296" s="405"/>
      <c r="M1296" s="406"/>
      <c r="N1296" s="400"/>
      <c r="O1296" s="401"/>
      <c r="P1296" s="401"/>
      <c r="Q1296" s="401"/>
      <c r="R1296" s="399"/>
    </row>
    <row r="1297" spans="1:18" s="403" customFormat="1" ht="24" customHeight="1">
      <c r="B1297" s="391"/>
      <c r="C1297" s="392"/>
      <c r="D1297" s="393"/>
      <c r="E1297" s="394"/>
      <c r="F1297" s="395"/>
      <c r="G1297" s="396"/>
      <c r="H1297" s="397"/>
      <c r="J1297" s="405"/>
      <c r="K1297" s="405"/>
      <c r="L1297" s="405"/>
      <c r="M1297" s="406"/>
      <c r="N1297" s="400"/>
      <c r="O1297" s="401"/>
      <c r="P1297" s="401"/>
      <c r="Q1297" s="401"/>
      <c r="R1297" s="399"/>
    </row>
    <row r="1298" spans="1:18" s="403" customFormat="1" ht="24" customHeight="1">
      <c r="B1298" s="391"/>
      <c r="C1298" s="392"/>
      <c r="D1298" s="393"/>
      <c r="E1298" s="394"/>
      <c r="F1298" s="395"/>
      <c r="G1298" s="396"/>
      <c r="H1298" s="397"/>
      <c r="J1298" s="405"/>
      <c r="K1298" s="405"/>
      <c r="L1298" s="405"/>
      <c r="M1298" s="406"/>
      <c r="N1298" s="400"/>
      <c r="O1298" s="401"/>
      <c r="P1298" s="401"/>
      <c r="Q1298" s="401"/>
      <c r="R1298" s="399"/>
    </row>
    <row r="1299" spans="1:18" s="403" customFormat="1" ht="24" customHeight="1">
      <c r="B1299" s="391"/>
      <c r="C1299" s="392"/>
      <c r="D1299" s="393"/>
      <c r="E1299" s="394"/>
      <c r="F1299" s="395"/>
      <c r="G1299" s="396"/>
      <c r="H1299" s="397"/>
      <c r="J1299" s="405"/>
      <c r="K1299" s="405"/>
      <c r="L1299" s="405"/>
      <c r="M1299" s="406"/>
      <c r="N1299" s="400"/>
      <c r="O1299" s="401"/>
      <c r="P1299" s="401"/>
      <c r="Q1299" s="401"/>
      <c r="R1299" s="399"/>
    </row>
    <row r="1300" spans="1:18" s="403" customFormat="1" ht="24" customHeight="1">
      <c r="B1300" s="391"/>
      <c r="C1300" s="392"/>
      <c r="D1300" s="393"/>
      <c r="E1300" s="394"/>
      <c r="F1300" s="395"/>
      <c r="G1300" s="396"/>
      <c r="H1300" s="397"/>
      <c r="J1300" s="405"/>
      <c r="K1300" s="405"/>
      <c r="L1300" s="405"/>
      <c r="M1300" s="406"/>
      <c r="N1300" s="400"/>
      <c r="O1300" s="401"/>
      <c r="P1300" s="401"/>
      <c r="Q1300" s="401"/>
      <c r="R1300" s="399"/>
    </row>
    <row r="1301" spans="1:18" s="403" customFormat="1" ht="24" customHeight="1">
      <c r="B1301" s="391" t="s">
        <v>2159</v>
      </c>
      <c r="C1301" s="410"/>
      <c r="D1301" s="411"/>
      <c r="E1301" s="394"/>
      <c r="F1301" s="413"/>
      <c r="G1301" s="395">
        <f>SUM(G1280:G1300)</f>
        <v>0</v>
      </c>
      <c r="H1301" s="397"/>
      <c r="J1301" s="405"/>
      <c r="K1301" s="405"/>
      <c r="L1301" s="405"/>
      <c r="M1301" s="406"/>
      <c r="N1301" s="400"/>
      <c r="O1301" s="401"/>
      <c r="P1301" s="401"/>
      <c r="Q1301" s="401"/>
      <c r="R1301" s="399"/>
    </row>
    <row r="1302" spans="1:18" s="403" customFormat="1" ht="24" customHeight="1">
      <c r="B1302" s="391"/>
      <c r="C1302" s="392"/>
      <c r="D1302" s="393"/>
      <c r="E1302" s="394"/>
      <c r="F1302" s="395"/>
      <c r="G1302" s="396"/>
      <c r="H1302" s="397"/>
      <c r="J1302" s="405"/>
      <c r="K1302" s="405"/>
      <c r="L1302" s="405"/>
      <c r="M1302" s="406"/>
      <c r="N1302" s="400"/>
      <c r="O1302" s="401"/>
      <c r="P1302" s="401"/>
      <c r="Q1302" s="401"/>
      <c r="R1302" s="417"/>
    </row>
    <row r="1303" spans="1:18" ht="24" customHeight="1">
      <c r="A1303" s="403">
        <f>$A$12</f>
        <v>8</v>
      </c>
      <c r="B1303" s="391" t="str">
        <f>$B$12</f>
        <v>排水設備工事</v>
      </c>
      <c r="D1303" s="428"/>
      <c r="E1303" s="394"/>
      <c r="H1303" s="429"/>
      <c r="I1303" s="428"/>
      <c r="J1303" s="395"/>
    </row>
    <row r="1304" spans="1:18" ht="24" customHeight="1">
      <c r="D1304" s="393"/>
      <c r="E1304" s="394"/>
      <c r="G1304" s="396" t="s">
        <v>256</v>
      </c>
      <c r="H1304" s="397"/>
    </row>
    <row r="1305" spans="1:18" ht="24" customHeight="1">
      <c r="A1305" s="422" t="s">
        <v>2160</v>
      </c>
      <c r="B1305" s="391" t="s">
        <v>2253</v>
      </c>
      <c r="D1305" s="393" t="s">
        <v>212</v>
      </c>
      <c r="E1305" s="394">
        <v>1</v>
      </c>
      <c r="G1305" s="396">
        <f>$G$1426</f>
        <v>0</v>
      </c>
      <c r="H1305" s="397"/>
      <c r="O1305" s="399"/>
      <c r="P1305" s="399"/>
      <c r="Q1305" s="399"/>
    </row>
    <row r="1306" spans="1:18" ht="24" customHeight="1">
      <c r="A1306" s="422" t="s">
        <v>2162</v>
      </c>
      <c r="B1306" s="391" t="s">
        <v>2254</v>
      </c>
      <c r="D1306" s="393" t="s">
        <v>212</v>
      </c>
      <c r="E1306" s="394">
        <v>1</v>
      </c>
      <c r="G1306" s="396">
        <f>$G$1501</f>
        <v>0</v>
      </c>
      <c r="H1306" s="397"/>
      <c r="O1306" s="399"/>
      <c r="P1306" s="399"/>
      <c r="Q1306" s="399"/>
    </row>
    <row r="1307" spans="1:18" ht="24" customHeight="1">
      <c r="A1307" s="399"/>
      <c r="D1307" s="393"/>
      <c r="E1307" s="394"/>
      <c r="G1307" s="396"/>
      <c r="H1307" s="397"/>
      <c r="O1307" s="399"/>
      <c r="P1307" s="399"/>
      <c r="Q1307" s="399"/>
    </row>
    <row r="1308" spans="1:18" ht="24" customHeight="1">
      <c r="A1308" s="399"/>
      <c r="D1308" s="393"/>
      <c r="E1308" s="394"/>
      <c r="G1308" s="396"/>
      <c r="H1308" s="397"/>
      <c r="O1308" s="399"/>
      <c r="P1308" s="399"/>
      <c r="Q1308" s="399"/>
    </row>
    <row r="1309" spans="1:18" ht="24" customHeight="1">
      <c r="A1309" s="399"/>
      <c r="D1309" s="393"/>
      <c r="E1309" s="394"/>
      <c r="G1309" s="396"/>
      <c r="H1309" s="397"/>
      <c r="O1309" s="399"/>
      <c r="P1309" s="399"/>
      <c r="Q1309" s="399"/>
    </row>
    <row r="1310" spans="1:18" ht="24" customHeight="1">
      <c r="A1310" s="399"/>
      <c r="D1310" s="393"/>
      <c r="E1310" s="394"/>
      <c r="G1310" s="396"/>
      <c r="H1310" s="397"/>
      <c r="O1310" s="399"/>
      <c r="P1310" s="399"/>
      <c r="Q1310" s="399"/>
    </row>
    <row r="1311" spans="1:18" ht="24" customHeight="1">
      <c r="A1311" s="399"/>
      <c r="D1311" s="393"/>
      <c r="E1311" s="394"/>
      <c r="G1311" s="396"/>
      <c r="H1311" s="397"/>
      <c r="O1311" s="399"/>
      <c r="P1311" s="399"/>
      <c r="Q1311" s="399"/>
    </row>
    <row r="1312" spans="1:18" ht="24" customHeight="1">
      <c r="A1312" s="399"/>
      <c r="D1312" s="393"/>
      <c r="E1312" s="394"/>
      <c r="G1312" s="396"/>
      <c r="H1312" s="397"/>
      <c r="O1312" s="399"/>
      <c r="P1312" s="399"/>
      <c r="Q1312" s="399"/>
    </row>
    <row r="1313" spans="1:18" ht="24" customHeight="1">
      <c r="A1313" s="399"/>
      <c r="D1313" s="393"/>
      <c r="E1313" s="394"/>
      <c r="G1313" s="396"/>
      <c r="H1313" s="397"/>
      <c r="O1313" s="399"/>
      <c r="P1313" s="399"/>
      <c r="Q1313" s="399"/>
    </row>
    <row r="1314" spans="1:18" ht="24" customHeight="1">
      <c r="A1314" s="399"/>
      <c r="D1314" s="393"/>
      <c r="E1314" s="394"/>
      <c r="G1314" s="396"/>
      <c r="H1314" s="397"/>
      <c r="O1314" s="399"/>
      <c r="P1314" s="399"/>
      <c r="Q1314" s="399"/>
    </row>
    <row r="1315" spans="1:18" ht="24" customHeight="1">
      <c r="A1315" s="399"/>
      <c r="D1315" s="393"/>
      <c r="E1315" s="394"/>
      <c r="G1315" s="396"/>
      <c r="H1315" s="397"/>
      <c r="O1315" s="399"/>
      <c r="P1315" s="399"/>
      <c r="Q1315" s="399"/>
    </row>
    <row r="1316" spans="1:18" ht="24" customHeight="1">
      <c r="A1316" s="399"/>
      <c r="D1316" s="393"/>
      <c r="E1316" s="394"/>
      <c r="G1316" s="396"/>
      <c r="H1316" s="397"/>
      <c r="O1316" s="399"/>
      <c r="P1316" s="399"/>
      <c r="Q1316" s="399"/>
    </row>
    <row r="1317" spans="1:18" ht="24" customHeight="1">
      <c r="A1317" s="399"/>
      <c r="D1317" s="393"/>
      <c r="E1317" s="394"/>
      <c r="G1317" s="396"/>
      <c r="H1317" s="397"/>
      <c r="O1317" s="418"/>
      <c r="P1317" s="418"/>
      <c r="Q1317" s="418"/>
    </row>
    <row r="1318" spans="1:18" ht="24" customHeight="1">
      <c r="A1318" s="399"/>
      <c r="D1318" s="393"/>
      <c r="E1318" s="394"/>
      <c r="G1318" s="396"/>
      <c r="H1318" s="397"/>
      <c r="O1318" s="399"/>
      <c r="P1318" s="399"/>
      <c r="Q1318" s="399"/>
    </row>
    <row r="1319" spans="1:18" ht="24" customHeight="1">
      <c r="A1319" s="399"/>
      <c r="D1319" s="393"/>
      <c r="E1319" s="394"/>
      <c r="G1319" s="396"/>
      <c r="H1319" s="397"/>
      <c r="O1319" s="399"/>
      <c r="P1319" s="399"/>
      <c r="Q1319" s="399"/>
    </row>
    <row r="1320" spans="1:18" ht="24" customHeight="1">
      <c r="A1320" s="399"/>
      <c r="D1320" s="393"/>
      <c r="E1320" s="394"/>
      <c r="G1320" s="396"/>
      <c r="H1320" s="397"/>
      <c r="O1320" s="399"/>
      <c r="P1320" s="399"/>
      <c r="Q1320" s="399"/>
    </row>
    <row r="1321" spans="1:18" ht="24" customHeight="1">
      <c r="D1321" s="393"/>
      <c r="E1321" s="394"/>
      <c r="G1321" s="396"/>
      <c r="H1321" s="397"/>
      <c r="O1321" s="399"/>
      <c r="P1321" s="399"/>
      <c r="Q1321" s="399"/>
    </row>
    <row r="1322" spans="1:18" ht="24" customHeight="1">
      <c r="A1322" s="399"/>
      <c r="D1322" s="393"/>
      <c r="E1322" s="394"/>
      <c r="G1322" s="396"/>
      <c r="H1322" s="397"/>
      <c r="O1322" s="399"/>
      <c r="P1322" s="399"/>
      <c r="Q1322" s="399"/>
    </row>
    <row r="1323" spans="1:18" ht="24" customHeight="1">
      <c r="A1323" s="399"/>
      <c r="D1323" s="393"/>
      <c r="E1323" s="394"/>
      <c r="G1323" s="396"/>
      <c r="H1323" s="397"/>
      <c r="O1323" s="399"/>
      <c r="P1323" s="399"/>
      <c r="Q1323" s="399"/>
    </row>
    <row r="1324" spans="1:18" ht="24" customHeight="1">
      <c r="D1324" s="393"/>
      <c r="E1324" s="394"/>
      <c r="G1324" s="396"/>
      <c r="H1324" s="397"/>
      <c r="O1324" s="399"/>
      <c r="P1324" s="399"/>
      <c r="Q1324" s="399"/>
    </row>
    <row r="1325" spans="1:18" ht="24" customHeight="1">
      <c r="D1325" s="393"/>
      <c r="E1325" s="394"/>
      <c r="G1325" s="396"/>
      <c r="H1325" s="397"/>
      <c r="O1325" s="399"/>
      <c r="P1325" s="399"/>
      <c r="Q1325" s="399"/>
    </row>
    <row r="1326" spans="1:18" ht="24" customHeight="1">
      <c r="B1326" s="391" t="s">
        <v>2159</v>
      </c>
      <c r="C1326" s="410"/>
      <c r="D1326" s="411"/>
      <c r="E1326" s="394"/>
      <c r="F1326" s="413"/>
      <c r="G1326" s="395">
        <f>SUM(G1303:G1325)</f>
        <v>0</v>
      </c>
      <c r="H1326" s="424"/>
      <c r="I1326" s="425"/>
      <c r="J1326" s="426"/>
      <c r="K1326" s="426"/>
      <c r="L1326" s="426"/>
      <c r="M1326" s="427"/>
      <c r="O1326" s="399"/>
      <c r="P1326" s="399"/>
      <c r="Q1326" s="399"/>
    </row>
    <row r="1327" spans="1:18" ht="24" customHeight="1">
      <c r="D1327" s="393"/>
      <c r="E1327" s="394"/>
      <c r="G1327" s="396" t="s">
        <v>256</v>
      </c>
      <c r="H1327" s="397"/>
      <c r="O1327" s="399"/>
      <c r="P1327" s="399"/>
      <c r="Q1327" s="399"/>
      <c r="R1327" s="417"/>
    </row>
    <row r="1328" spans="1:18" ht="24" customHeight="1">
      <c r="A1328" s="422" t="s">
        <v>2164</v>
      </c>
      <c r="B1328" s="391" t="s">
        <v>2255</v>
      </c>
      <c r="D1328" s="393"/>
      <c r="E1328" s="394"/>
      <c r="G1328" s="396"/>
      <c r="H1328" s="397"/>
      <c r="O1328" s="399"/>
      <c r="P1328" s="399"/>
      <c r="Q1328" s="399"/>
    </row>
    <row r="1329" spans="1:17" ht="24" customHeight="1">
      <c r="D1329" s="393"/>
      <c r="E1329" s="394"/>
      <c r="G1329" s="396"/>
      <c r="H1329" s="397"/>
      <c r="O1329" s="399"/>
      <c r="P1329" s="399"/>
      <c r="Q1329" s="399"/>
    </row>
    <row r="1330" spans="1:17" ht="24" customHeight="1">
      <c r="B1330" s="391" t="s">
        <v>2256</v>
      </c>
      <c r="C1330" s="392" t="s">
        <v>2257</v>
      </c>
      <c r="D1330" s="393" t="s">
        <v>1060</v>
      </c>
      <c r="E1330" s="394">
        <v>2</v>
      </c>
      <c r="G1330" s="396">
        <f>E1330*F1330</f>
        <v>0</v>
      </c>
      <c r="H1330" s="421"/>
      <c r="O1330" s="399"/>
      <c r="P1330" s="399"/>
      <c r="Q1330" s="399"/>
    </row>
    <row r="1331" spans="1:17" ht="24" customHeight="1">
      <c r="C1331" s="392" t="s">
        <v>2258</v>
      </c>
      <c r="D1331" s="393"/>
      <c r="E1331" s="394"/>
      <c r="G1331" s="396"/>
      <c r="H1331" s="397"/>
      <c r="O1331" s="399"/>
      <c r="P1331" s="399"/>
      <c r="Q1331" s="399"/>
    </row>
    <row r="1332" spans="1:17" ht="24" customHeight="1">
      <c r="C1332" s="392" t="s">
        <v>2259</v>
      </c>
      <c r="D1332" s="393"/>
      <c r="E1332" s="394"/>
      <c r="G1332" s="396"/>
      <c r="H1332" s="397"/>
      <c r="O1332" s="399"/>
      <c r="P1332" s="399"/>
      <c r="Q1332" s="399"/>
    </row>
    <row r="1333" spans="1:17" ht="24" customHeight="1">
      <c r="D1333" s="393"/>
      <c r="E1333" s="394"/>
      <c r="G1333" s="396"/>
      <c r="H1333" s="397"/>
      <c r="O1333" s="399"/>
      <c r="P1333" s="399"/>
      <c r="Q1333" s="399"/>
    </row>
    <row r="1334" spans="1:17" ht="24" customHeight="1">
      <c r="B1334" s="391" t="s">
        <v>2260</v>
      </c>
      <c r="D1334" s="393"/>
      <c r="E1334" s="394"/>
      <c r="G1334" s="396"/>
      <c r="H1334" s="397"/>
      <c r="O1334" s="399"/>
      <c r="P1334" s="399"/>
      <c r="Q1334" s="399"/>
    </row>
    <row r="1335" spans="1:17" ht="24" customHeight="1">
      <c r="B1335" s="391" t="s">
        <v>2261</v>
      </c>
      <c r="C1335" s="392" t="s">
        <v>2262</v>
      </c>
      <c r="D1335" s="393" t="s">
        <v>101</v>
      </c>
      <c r="E1335" s="394">
        <v>2</v>
      </c>
      <c r="G1335" s="396">
        <f>E1335*F1335</f>
        <v>0</v>
      </c>
      <c r="H1335" s="431"/>
      <c r="O1335" s="399"/>
      <c r="P1335" s="399"/>
      <c r="Q1335" s="399"/>
    </row>
    <row r="1336" spans="1:17" ht="24" customHeight="1">
      <c r="B1336" s="391" t="s">
        <v>2263</v>
      </c>
      <c r="C1336" s="392" t="s">
        <v>2264</v>
      </c>
      <c r="D1336" s="393" t="s">
        <v>101</v>
      </c>
      <c r="E1336" s="394">
        <v>11</v>
      </c>
      <c r="G1336" s="396">
        <f>E1336*F1336</f>
        <v>0</v>
      </c>
      <c r="H1336" s="431"/>
      <c r="O1336" s="399"/>
      <c r="P1336" s="399"/>
      <c r="Q1336" s="399"/>
    </row>
    <row r="1337" spans="1:17" ht="24" customHeight="1">
      <c r="B1337" s="391" t="s">
        <v>2263</v>
      </c>
      <c r="C1337" s="392" t="s">
        <v>2265</v>
      </c>
      <c r="D1337" s="393" t="s">
        <v>101</v>
      </c>
      <c r="E1337" s="394">
        <v>7</v>
      </c>
      <c r="G1337" s="396">
        <f>E1337*F1337</f>
        <v>0</v>
      </c>
      <c r="H1337" s="431"/>
      <c r="O1337" s="399"/>
      <c r="P1337" s="399"/>
      <c r="Q1337" s="399"/>
    </row>
    <row r="1338" spans="1:17" ht="24" customHeight="1">
      <c r="B1338" s="391" t="s">
        <v>2263</v>
      </c>
      <c r="C1338" s="392" t="s">
        <v>2266</v>
      </c>
      <c r="D1338" s="393" t="s">
        <v>101</v>
      </c>
      <c r="E1338" s="394">
        <v>23</v>
      </c>
      <c r="G1338" s="396">
        <f>E1338*F1338</f>
        <v>0</v>
      </c>
      <c r="H1338" s="431"/>
      <c r="O1338" s="399"/>
      <c r="P1338" s="399"/>
      <c r="Q1338" s="399"/>
    </row>
    <row r="1339" spans="1:17" ht="24" customHeight="1">
      <c r="D1339" s="393"/>
      <c r="E1339" s="394"/>
      <c r="G1339" s="396"/>
      <c r="H1339" s="397"/>
      <c r="O1339" s="399"/>
      <c r="P1339" s="399"/>
      <c r="Q1339" s="399"/>
    </row>
    <row r="1340" spans="1:17" ht="24" customHeight="1">
      <c r="A1340" s="399"/>
      <c r="B1340" s="391" t="s">
        <v>2267</v>
      </c>
      <c r="C1340" s="392" t="s">
        <v>2268</v>
      </c>
      <c r="D1340" s="393" t="s">
        <v>101</v>
      </c>
      <c r="E1340" s="394">
        <v>8</v>
      </c>
      <c r="G1340" s="396">
        <f t="shared" ref="G1340:G1349" si="138">E1340*F1340</f>
        <v>0</v>
      </c>
      <c r="H1340" s="431"/>
      <c r="O1340" s="399"/>
      <c r="P1340" s="399"/>
      <c r="Q1340" s="399"/>
    </row>
    <row r="1341" spans="1:17" ht="24" customHeight="1">
      <c r="A1341" s="399"/>
      <c r="B1341" s="391" t="s">
        <v>2267</v>
      </c>
      <c r="C1341" s="392" t="s">
        <v>2269</v>
      </c>
      <c r="D1341" s="393" t="s">
        <v>101</v>
      </c>
      <c r="E1341" s="394">
        <v>133</v>
      </c>
      <c r="G1341" s="396">
        <f t="shared" si="138"/>
        <v>0</v>
      </c>
      <c r="H1341" s="431"/>
      <c r="O1341" s="399"/>
      <c r="P1341" s="399"/>
      <c r="Q1341" s="399"/>
    </row>
    <row r="1342" spans="1:17" ht="24" customHeight="1">
      <c r="A1342" s="399"/>
      <c r="B1342" s="391" t="s">
        <v>2267</v>
      </c>
      <c r="C1342" s="392" t="s">
        <v>2270</v>
      </c>
      <c r="D1342" s="393" t="s">
        <v>101</v>
      </c>
      <c r="E1342" s="394">
        <v>62</v>
      </c>
      <c r="G1342" s="396">
        <f t="shared" si="138"/>
        <v>0</v>
      </c>
      <c r="H1342" s="431"/>
      <c r="O1342" s="399"/>
      <c r="P1342" s="399"/>
      <c r="Q1342" s="399"/>
    </row>
    <row r="1343" spans="1:17" ht="24" customHeight="1">
      <c r="A1343" s="399"/>
      <c r="B1343" s="391" t="s">
        <v>2267</v>
      </c>
      <c r="C1343" s="392" t="s">
        <v>2271</v>
      </c>
      <c r="D1343" s="393" t="s">
        <v>101</v>
      </c>
      <c r="E1343" s="394">
        <v>67</v>
      </c>
      <c r="G1343" s="396">
        <f t="shared" si="138"/>
        <v>0</v>
      </c>
      <c r="H1343" s="431"/>
      <c r="O1343" s="399"/>
      <c r="P1343" s="399"/>
      <c r="Q1343" s="399"/>
    </row>
    <row r="1344" spans="1:17" ht="24" customHeight="1">
      <c r="A1344" s="399"/>
      <c r="B1344" s="391" t="s">
        <v>2267</v>
      </c>
      <c r="C1344" s="392" t="s">
        <v>2272</v>
      </c>
      <c r="D1344" s="393" t="s">
        <v>101</v>
      </c>
      <c r="E1344" s="394">
        <v>250</v>
      </c>
      <c r="G1344" s="396">
        <f t="shared" si="138"/>
        <v>0</v>
      </c>
      <c r="H1344" s="431"/>
      <c r="O1344" s="399"/>
      <c r="P1344" s="399"/>
      <c r="Q1344" s="399"/>
    </row>
    <row r="1345" spans="1:18" ht="24" customHeight="1">
      <c r="A1345" s="399"/>
      <c r="B1345" s="391" t="s">
        <v>2267</v>
      </c>
      <c r="C1345" s="392" t="s">
        <v>2273</v>
      </c>
      <c r="D1345" s="393" t="s">
        <v>101</v>
      </c>
      <c r="E1345" s="394">
        <v>10</v>
      </c>
      <c r="G1345" s="396">
        <f t="shared" si="138"/>
        <v>0</v>
      </c>
      <c r="H1345" s="431"/>
      <c r="O1345" s="399"/>
      <c r="P1345" s="399"/>
      <c r="Q1345" s="399"/>
    </row>
    <row r="1346" spans="1:18" ht="24" customHeight="1">
      <c r="A1346" s="399"/>
      <c r="B1346" s="391" t="s">
        <v>2267</v>
      </c>
      <c r="C1346" s="392" t="s">
        <v>2274</v>
      </c>
      <c r="D1346" s="393" t="s">
        <v>101</v>
      </c>
      <c r="E1346" s="394">
        <v>10</v>
      </c>
      <c r="G1346" s="396">
        <f t="shared" si="138"/>
        <v>0</v>
      </c>
      <c r="H1346" s="431"/>
      <c r="O1346" s="399"/>
      <c r="P1346" s="399"/>
      <c r="Q1346" s="399"/>
    </row>
    <row r="1347" spans="1:18" ht="24" customHeight="1">
      <c r="A1347" s="399"/>
      <c r="B1347" s="391" t="s">
        <v>2267</v>
      </c>
      <c r="C1347" s="392" t="s">
        <v>2275</v>
      </c>
      <c r="D1347" s="393" t="s">
        <v>101</v>
      </c>
      <c r="E1347" s="394">
        <v>3</v>
      </c>
      <c r="G1347" s="396">
        <f t="shared" si="138"/>
        <v>0</v>
      </c>
      <c r="H1347" s="431"/>
      <c r="O1347" s="399"/>
      <c r="P1347" s="399"/>
      <c r="Q1347" s="399"/>
    </row>
    <row r="1348" spans="1:18" ht="24" customHeight="1">
      <c r="A1348" s="399"/>
      <c r="B1348" s="391" t="s">
        <v>2267</v>
      </c>
      <c r="C1348" s="392" t="s">
        <v>2276</v>
      </c>
      <c r="D1348" s="393" t="s">
        <v>101</v>
      </c>
      <c r="E1348" s="394">
        <v>30</v>
      </c>
      <c r="G1348" s="396">
        <f t="shared" si="138"/>
        <v>0</v>
      </c>
      <c r="H1348" s="431"/>
      <c r="O1348" s="399"/>
      <c r="P1348" s="399"/>
      <c r="Q1348" s="399"/>
    </row>
    <row r="1349" spans="1:18" ht="24" customHeight="1">
      <c r="A1349" s="399"/>
      <c r="B1349" s="391" t="s">
        <v>2267</v>
      </c>
      <c r="C1349" s="392" t="s">
        <v>2277</v>
      </c>
      <c r="D1349" s="393" t="s">
        <v>101</v>
      </c>
      <c r="E1349" s="394">
        <v>14</v>
      </c>
      <c r="G1349" s="396">
        <f t="shared" si="138"/>
        <v>0</v>
      </c>
      <c r="H1349" s="431"/>
      <c r="O1349" s="399"/>
      <c r="P1349" s="399"/>
      <c r="Q1349" s="399"/>
    </row>
    <row r="1350" spans="1:18" ht="24" customHeight="1">
      <c r="D1350" s="393"/>
      <c r="E1350" s="394"/>
      <c r="G1350" s="396"/>
      <c r="H1350" s="397"/>
      <c r="O1350" s="399"/>
      <c r="P1350" s="399"/>
      <c r="Q1350" s="399"/>
      <c r="R1350" s="417"/>
    </row>
    <row r="1351" spans="1:18" ht="24" customHeight="1">
      <c r="A1351" s="399"/>
      <c r="B1351" s="391" t="s">
        <v>2278</v>
      </c>
      <c r="C1351" s="392" t="s">
        <v>2279</v>
      </c>
      <c r="D1351" s="393" t="s">
        <v>101</v>
      </c>
      <c r="E1351" s="394">
        <v>4</v>
      </c>
      <c r="G1351" s="396">
        <f t="shared" ref="G1351:G1360" si="139">E1351*F1351</f>
        <v>0</v>
      </c>
      <c r="H1351" s="431"/>
      <c r="O1351" s="399"/>
      <c r="P1351" s="399"/>
      <c r="Q1351" s="399"/>
    </row>
    <row r="1352" spans="1:18" ht="24" customHeight="1">
      <c r="B1352" s="391" t="s">
        <v>2280</v>
      </c>
      <c r="C1352" s="392" t="s">
        <v>2281</v>
      </c>
      <c r="D1352" s="393" t="s">
        <v>101</v>
      </c>
      <c r="E1352" s="394">
        <v>179</v>
      </c>
      <c r="G1352" s="396">
        <f t="shared" si="139"/>
        <v>0</v>
      </c>
      <c r="H1352" s="431"/>
      <c r="O1352" s="399"/>
      <c r="P1352" s="399"/>
      <c r="Q1352" s="399"/>
    </row>
    <row r="1353" spans="1:18" ht="24" customHeight="1">
      <c r="B1353" s="391" t="s">
        <v>2280</v>
      </c>
      <c r="C1353" s="392" t="s">
        <v>2282</v>
      </c>
      <c r="D1353" s="393" t="s">
        <v>101</v>
      </c>
      <c r="E1353" s="394">
        <v>41</v>
      </c>
      <c r="G1353" s="396">
        <f t="shared" si="139"/>
        <v>0</v>
      </c>
      <c r="H1353" s="431"/>
      <c r="O1353" s="399"/>
      <c r="P1353" s="399"/>
      <c r="Q1353" s="399"/>
    </row>
    <row r="1354" spans="1:18" ht="24" customHeight="1">
      <c r="B1354" s="391" t="s">
        <v>2280</v>
      </c>
      <c r="C1354" s="392" t="s">
        <v>2283</v>
      </c>
      <c r="D1354" s="393" t="s">
        <v>101</v>
      </c>
      <c r="E1354" s="394">
        <v>45</v>
      </c>
      <c r="G1354" s="396">
        <f t="shared" si="139"/>
        <v>0</v>
      </c>
      <c r="H1354" s="431"/>
      <c r="O1354" s="399"/>
      <c r="P1354" s="399"/>
      <c r="Q1354" s="399"/>
    </row>
    <row r="1355" spans="1:18" ht="24" customHeight="1">
      <c r="B1355" s="391" t="s">
        <v>2280</v>
      </c>
      <c r="C1355" s="392" t="s">
        <v>2284</v>
      </c>
      <c r="D1355" s="393" t="s">
        <v>101</v>
      </c>
      <c r="E1355" s="394">
        <v>7</v>
      </c>
      <c r="G1355" s="396">
        <f t="shared" si="139"/>
        <v>0</v>
      </c>
      <c r="H1355" s="431"/>
      <c r="O1355" s="399"/>
      <c r="P1355" s="399"/>
      <c r="Q1355" s="399"/>
    </row>
    <row r="1356" spans="1:18" ht="24" customHeight="1">
      <c r="B1356" s="391" t="s">
        <v>2280</v>
      </c>
      <c r="C1356" s="392" t="s">
        <v>2285</v>
      </c>
      <c r="D1356" s="393" t="s">
        <v>101</v>
      </c>
      <c r="E1356" s="394">
        <v>19</v>
      </c>
      <c r="G1356" s="396">
        <f t="shared" si="139"/>
        <v>0</v>
      </c>
      <c r="H1356" s="431"/>
      <c r="O1356" s="399"/>
      <c r="P1356" s="399"/>
      <c r="Q1356" s="399"/>
    </row>
    <row r="1357" spans="1:18" ht="24" customHeight="1">
      <c r="B1357" s="391" t="s">
        <v>2280</v>
      </c>
      <c r="C1357" s="392" t="s">
        <v>2286</v>
      </c>
      <c r="D1357" s="393" t="s">
        <v>101</v>
      </c>
      <c r="E1357" s="394">
        <v>17</v>
      </c>
      <c r="G1357" s="396">
        <f t="shared" si="139"/>
        <v>0</v>
      </c>
      <c r="H1357" s="431"/>
      <c r="O1357" s="399"/>
      <c r="P1357" s="399"/>
      <c r="Q1357" s="399"/>
    </row>
    <row r="1358" spans="1:18" ht="24" customHeight="1">
      <c r="B1358" s="391" t="s">
        <v>2280</v>
      </c>
      <c r="C1358" s="392" t="s">
        <v>2287</v>
      </c>
      <c r="D1358" s="393" t="s">
        <v>101</v>
      </c>
      <c r="E1358" s="394">
        <v>3</v>
      </c>
      <c r="G1358" s="396">
        <f t="shared" si="139"/>
        <v>0</v>
      </c>
      <c r="H1358" s="431"/>
      <c r="O1358" s="399"/>
      <c r="P1358" s="399"/>
      <c r="Q1358" s="399"/>
    </row>
    <row r="1359" spans="1:18" ht="24" customHeight="1">
      <c r="B1359" s="391" t="s">
        <v>2280</v>
      </c>
      <c r="C1359" s="392" t="s">
        <v>2288</v>
      </c>
      <c r="D1359" s="393" t="s">
        <v>101</v>
      </c>
      <c r="E1359" s="394">
        <v>18</v>
      </c>
      <c r="G1359" s="396">
        <f t="shared" si="139"/>
        <v>0</v>
      </c>
      <c r="H1359" s="431"/>
      <c r="O1359" s="399"/>
      <c r="P1359" s="399"/>
      <c r="Q1359" s="399"/>
    </row>
    <row r="1360" spans="1:18" ht="24" customHeight="1">
      <c r="B1360" s="391" t="s">
        <v>2280</v>
      </c>
      <c r="C1360" s="392" t="s">
        <v>2289</v>
      </c>
      <c r="D1360" s="393" t="s">
        <v>101</v>
      </c>
      <c r="E1360" s="394">
        <v>29</v>
      </c>
      <c r="G1360" s="396">
        <f t="shared" si="139"/>
        <v>0</v>
      </c>
      <c r="H1360" s="431"/>
      <c r="O1360" s="399"/>
      <c r="P1360" s="399"/>
      <c r="Q1360" s="399"/>
    </row>
    <row r="1361" spans="1:18" ht="24" customHeight="1">
      <c r="A1361" s="399"/>
      <c r="D1361" s="393"/>
      <c r="E1361" s="394"/>
      <c r="G1361" s="396"/>
      <c r="H1361" s="397"/>
      <c r="O1361" s="399"/>
      <c r="P1361" s="399"/>
      <c r="Q1361" s="399"/>
    </row>
    <row r="1362" spans="1:18" ht="24" customHeight="1">
      <c r="A1362" s="399"/>
      <c r="B1362" s="391" t="s">
        <v>2290</v>
      </c>
      <c r="D1362" s="393"/>
      <c r="E1362" s="394"/>
      <c r="G1362" s="396"/>
      <c r="H1362" s="397"/>
      <c r="O1362" s="418"/>
      <c r="P1362" s="418"/>
      <c r="Q1362" s="418"/>
    </row>
    <row r="1363" spans="1:18" ht="24" customHeight="1">
      <c r="A1363" s="399"/>
      <c r="B1363" s="391" t="s">
        <v>2263</v>
      </c>
      <c r="C1363" s="392" t="s">
        <v>2264</v>
      </c>
      <c r="D1363" s="393" t="s">
        <v>101</v>
      </c>
      <c r="E1363" s="394">
        <v>54</v>
      </c>
      <c r="G1363" s="396">
        <f>E1363*F1363</f>
        <v>0</v>
      </c>
      <c r="H1363" s="431"/>
      <c r="O1363" s="399"/>
      <c r="P1363" s="399"/>
      <c r="Q1363" s="399"/>
    </row>
    <row r="1364" spans="1:18" ht="24" customHeight="1">
      <c r="A1364" s="399"/>
      <c r="B1364" s="391" t="s">
        <v>2263</v>
      </c>
      <c r="C1364" s="392" t="s">
        <v>2291</v>
      </c>
      <c r="D1364" s="393" t="s">
        <v>101</v>
      </c>
      <c r="E1364" s="394">
        <v>1</v>
      </c>
      <c r="G1364" s="396">
        <f>E1364*F1364</f>
        <v>0</v>
      </c>
      <c r="H1364" s="431"/>
      <c r="O1364" s="399"/>
      <c r="P1364" s="399"/>
      <c r="Q1364" s="399"/>
    </row>
    <row r="1365" spans="1:18" ht="24" customHeight="1">
      <c r="A1365" s="399"/>
      <c r="B1365" s="391" t="s">
        <v>2263</v>
      </c>
      <c r="C1365" s="392" t="s">
        <v>2292</v>
      </c>
      <c r="D1365" s="393" t="s">
        <v>101</v>
      </c>
      <c r="E1365" s="394">
        <v>2</v>
      </c>
      <c r="G1365" s="396">
        <f>E1365*F1365</f>
        <v>0</v>
      </c>
      <c r="H1365" s="431"/>
      <c r="O1365" s="399"/>
      <c r="P1365" s="399"/>
      <c r="Q1365" s="399"/>
    </row>
    <row r="1366" spans="1:18" ht="24" customHeight="1">
      <c r="A1366" s="399"/>
      <c r="B1366" s="391" t="s">
        <v>2263</v>
      </c>
      <c r="C1366" s="392" t="s">
        <v>2293</v>
      </c>
      <c r="D1366" s="393" t="s">
        <v>101</v>
      </c>
      <c r="E1366" s="394">
        <v>8</v>
      </c>
      <c r="G1366" s="396">
        <f>E1366*F1366</f>
        <v>0</v>
      </c>
      <c r="H1366" s="431"/>
      <c r="O1366" s="399"/>
      <c r="P1366" s="399"/>
      <c r="Q1366" s="399"/>
    </row>
    <row r="1367" spans="1:18" ht="24" customHeight="1">
      <c r="A1367" s="399"/>
      <c r="B1367" s="391" t="s">
        <v>2263</v>
      </c>
      <c r="C1367" s="392" t="s">
        <v>2294</v>
      </c>
      <c r="D1367" s="393" t="s">
        <v>101</v>
      </c>
      <c r="E1367" s="394">
        <v>1</v>
      </c>
      <c r="G1367" s="396">
        <f>E1367*F1367</f>
        <v>0</v>
      </c>
      <c r="H1367" s="431"/>
      <c r="O1367" s="399"/>
      <c r="P1367" s="399"/>
      <c r="Q1367" s="399"/>
    </row>
    <row r="1368" spans="1:18" ht="24" customHeight="1">
      <c r="D1368" s="393"/>
      <c r="E1368" s="394"/>
      <c r="G1368" s="396"/>
      <c r="H1368" s="397"/>
      <c r="O1368" s="399"/>
      <c r="P1368" s="399"/>
      <c r="Q1368" s="399"/>
    </row>
    <row r="1369" spans="1:18" ht="24" customHeight="1">
      <c r="A1369" s="399"/>
      <c r="B1369" s="391" t="s">
        <v>2280</v>
      </c>
      <c r="C1369" s="392" t="s">
        <v>2281</v>
      </c>
      <c r="D1369" s="393" t="s">
        <v>101</v>
      </c>
      <c r="E1369" s="394">
        <v>62</v>
      </c>
      <c r="G1369" s="396">
        <f t="shared" ref="G1369:G1375" si="140">E1369*F1369</f>
        <v>0</v>
      </c>
      <c r="H1369" s="431"/>
      <c r="O1369" s="399"/>
      <c r="P1369" s="399"/>
      <c r="Q1369" s="399"/>
    </row>
    <row r="1370" spans="1:18" ht="24" customHeight="1">
      <c r="B1370" s="391" t="s">
        <v>2280</v>
      </c>
      <c r="C1370" s="392" t="s">
        <v>2284</v>
      </c>
      <c r="D1370" s="393" t="s">
        <v>101</v>
      </c>
      <c r="E1370" s="394">
        <v>8</v>
      </c>
      <c r="G1370" s="396">
        <f t="shared" si="140"/>
        <v>0</v>
      </c>
      <c r="H1370" s="431"/>
      <c r="O1370" s="399"/>
      <c r="P1370" s="399"/>
      <c r="Q1370" s="399"/>
    </row>
    <row r="1371" spans="1:18" ht="24" customHeight="1">
      <c r="B1371" s="391" t="s">
        <v>2280</v>
      </c>
      <c r="C1371" s="392" t="s">
        <v>2285</v>
      </c>
      <c r="D1371" s="393" t="s">
        <v>101</v>
      </c>
      <c r="E1371" s="394">
        <v>6</v>
      </c>
      <c r="G1371" s="396">
        <f t="shared" si="140"/>
        <v>0</v>
      </c>
      <c r="H1371" s="431"/>
      <c r="O1371" s="399"/>
      <c r="P1371" s="399"/>
      <c r="Q1371" s="399"/>
    </row>
    <row r="1372" spans="1:18" ht="24" customHeight="1">
      <c r="B1372" s="391" t="s">
        <v>2280</v>
      </c>
      <c r="C1372" s="392" t="s">
        <v>2286</v>
      </c>
      <c r="D1372" s="393" t="s">
        <v>101</v>
      </c>
      <c r="E1372" s="394">
        <v>39</v>
      </c>
      <c r="G1372" s="396">
        <f t="shared" si="140"/>
        <v>0</v>
      </c>
      <c r="H1372" s="431"/>
      <c r="O1372" s="399"/>
      <c r="P1372" s="399"/>
      <c r="Q1372" s="399"/>
    </row>
    <row r="1373" spans="1:18" ht="24" customHeight="1">
      <c r="B1373" s="391" t="s">
        <v>2280</v>
      </c>
      <c r="C1373" s="392" t="s">
        <v>2287</v>
      </c>
      <c r="D1373" s="393" t="s">
        <v>101</v>
      </c>
      <c r="E1373" s="394">
        <v>19</v>
      </c>
      <c r="G1373" s="396">
        <f t="shared" si="140"/>
        <v>0</v>
      </c>
      <c r="H1373" s="431"/>
      <c r="O1373" s="399"/>
      <c r="P1373" s="399"/>
      <c r="Q1373" s="399"/>
    </row>
    <row r="1374" spans="1:18" ht="24" customHeight="1">
      <c r="B1374" s="391" t="s">
        <v>2280</v>
      </c>
      <c r="C1374" s="392" t="s">
        <v>2288</v>
      </c>
      <c r="D1374" s="393" t="s">
        <v>101</v>
      </c>
      <c r="E1374" s="394">
        <v>2</v>
      </c>
      <c r="G1374" s="396">
        <f t="shared" si="140"/>
        <v>0</v>
      </c>
      <c r="H1374" s="431"/>
      <c r="O1374" s="399"/>
      <c r="P1374" s="399"/>
      <c r="Q1374" s="399"/>
    </row>
    <row r="1375" spans="1:18" ht="24" customHeight="1">
      <c r="B1375" s="391" t="s">
        <v>2280</v>
      </c>
      <c r="C1375" s="392" t="s">
        <v>2289</v>
      </c>
      <c r="D1375" s="393" t="s">
        <v>101</v>
      </c>
      <c r="E1375" s="394">
        <v>1</v>
      </c>
      <c r="G1375" s="396">
        <f t="shared" si="140"/>
        <v>0</v>
      </c>
      <c r="H1375" s="431"/>
      <c r="O1375" s="399"/>
      <c r="P1375" s="399"/>
      <c r="Q1375" s="399"/>
      <c r="R1375" s="417"/>
    </row>
    <row r="1376" spans="1:18" ht="24" customHeight="1">
      <c r="A1376" s="399"/>
      <c r="D1376" s="393"/>
      <c r="E1376" s="394"/>
      <c r="G1376" s="396"/>
      <c r="H1376" s="397"/>
      <c r="O1376" s="399"/>
      <c r="P1376" s="399"/>
      <c r="Q1376" s="399"/>
    </row>
    <row r="1377" spans="1:17" ht="24" customHeight="1">
      <c r="A1377" s="399"/>
      <c r="D1377" s="393"/>
      <c r="E1377" s="394"/>
      <c r="G1377" s="396"/>
      <c r="H1377" s="397"/>
      <c r="O1377" s="399"/>
      <c r="P1377" s="399"/>
      <c r="Q1377" s="399"/>
    </row>
    <row r="1378" spans="1:17" ht="24" customHeight="1">
      <c r="A1378" s="399"/>
      <c r="B1378" s="391" t="s">
        <v>2295</v>
      </c>
      <c r="D1378" s="393"/>
      <c r="E1378" s="394"/>
      <c r="G1378" s="396"/>
      <c r="H1378" s="397"/>
      <c r="O1378" s="399"/>
      <c r="P1378" s="399"/>
      <c r="Q1378" s="399"/>
    </row>
    <row r="1379" spans="1:17" ht="24" customHeight="1">
      <c r="B1379" s="391" t="s">
        <v>2179</v>
      </c>
      <c r="C1379" s="392" t="s">
        <v>2191</v>
      </c>
      <c r="D1379" s="393" t="s">
        <v>101</v>
      </c>
      <c r="E1379" s="394">
        <v>3</v>
      </c>
      <c r="G1379" s="396">
        <f>E1379*F1379</f>
        <v>0</v>
      </c>
      <c r="H1379" s="431"/>
      <c r="O1379" s="399"/>
      <c r="P1379" s="399"/>
      <c r="Q1379" s="399"/>
    </row>
    <row r="1380" spans="1:17" ht="24" customHeight="1">
      <c r="D1380" s="393"/>
      <c r="E1380" s="394"/>
      <c r="G1380" s="396"/>
      <c r="H1380" s="397"/>
      <c r="O1380" s="399"/>
      <c r="P1380" s="399"/>
      <c r="Q1380" s="399"/>
    </row>
    <row r="1381" spans="1:17" ht="24" customHeight="1">
      <c r="B1381" s="391" t="s">
        <v>2296</v>
      </c>
      <c r="D1381" s="393"/>
      <c r="E1381" s="394"/>
      <c r="G1381" s="396"/>
      <c r="H1381" s="397"/>
      <c r="O1381" s="399"/>
      <c r="P1381" s="399"/>
      <c r="Q1381" s="399"/>
    </row>
    <row r="1382" spans="1:17" ht="24" customHeight="1">
      <c r="B1382" s="391" t="s">
        <v>2263</v>
      </c>
      <c r="C1382" s="392" t="s">
        <v>2294</v>
      </c>
      <c r="D1382" s="393" t="s">
        <v>101</v>
      </c>
      <c r="E1382" s="394">
        <v>5</v>
      </c>
      <c r="G1382" s="396">
        <f>E1382*F1382</f>
        <v>0</v>
      </c>
      <c r="H1382" s="431"/>
      <c r="O1382" s="399"/>
      <c r="P1382" s="399"/>
      <c r="Q1382" s="399"/>
    </row>
    <row r="1383" spans="1:17" ht="24" customHeight="1">
      <c r="D1383" s="393"/>
      <c r="E1383" s="394"/>
      <c r="G1383" s="396"/>
      <c r="H1383" s="397"/>
      <c r="O1383" s="399"/>
      <c r="P1383" s="399"/>
      <c r="Q1383" s="399"/>
    </row>
    <row r="1384" spans="1:17" ht="24" customHeight="1">
      <c r="B1384" s="391" t="s">
        <v>2297</v>
      </c>
      <c r="D1384" s="393"/>
      <c r="E1384" s="394"/>
      <c r="G1384" s="396"/>
      <c r="H1384" s="397"/>
      <c r="O1384" s="399"/>
      <c r="P1384" s="399"/>
      <c r="Q1384" s="399"/>
    </row>
    <row r="1385" spans="1:17" ht="24" customHeight="1">
      <c r="B1385" s="391" t="s">
        <v>2263</v>
      </c>
      <c r="C1385" s="392" t="s">
        <v>2264</v>
      </c>
      <c r="D1385" s="393" t="s">
        <v>101</v>
      </c>
      <c r="E1385" s="394">
        <v>29</v>
      </c>
      <c r="G1385" s="396">
        <f>E1385*F1385</f>
        <v>0</v>
      </c>
      <c r="H1385" s="431"/>
      <c r="O1385" s="399"/>
      <c r="P1385" s="399"/>
      <c r="Q1385" s="399"/>
    </row>
    <row r="1386" spans="1:17" ht="24" customHeight="1">
      <c r="B1386" s="391" t="s">
        <v>2263</v>
      </c>
      <c r="C1386" s="392" t="s">
        <v>2291</v>
      </c>
      <c r="D1386" s="393" t="s">
        <v>101</v>
      </c>
      <c r="E1386" s="394">
        <v>27</v>
      </c>
      <c r="G1386" s="396">
        <f>E1386*F1386</f>
        <v>0</v>
      </c>
      <c r="H1386" s="431"/>
      <c r="O1386" s="399"/>
      <c r="P1386" s="399"/>
      <c r="Q1386" s="399"/>
    </row>
    <row r="1387" spans="1:17" ht="24" customHeight="1">
      <c r="D1387" s="393"/>
      <c r="E1387" s="394"/>
      <c r="G1387" s="396"/>
      <c r="H1387" s="397"/>
      <c r="O1387" s="399"/>
      <c r="P1387" s="399"/>
      <c r="Q1387" s="399"/>
    </row>
    <row r="1388" spans="1:17" ht="24" customHeight="1">
      <c r="B1388" s="391" t="s">
        <v>2280</v>
      </c>
      <c r="C1388" s="392" t="s">
        <v>2281</v>
      </c>
      <c r="D1388" s="393" t="s">
        <v>101</v>
      </c>
      <c r="E1388" s="394">
        <v>25</v>
      </c>
      <c r="G1388" s="396">
        <f>E1388*F1388</f>
        <v>0</v>
      </c>
      <c r="H1388" s="431"/>
      <c r="O1388" s="399"/>
      <c r="P1388" s="399"/>
      <c r="Q1388" s="399"/>
    </row>
    <row r="1389" spans="1:17" ht="24" customHeight="1">
      <c r="D1389" s="393"/>
      <c r="E1389" s="394"/>
      <c r="G1389" s="396"/>
      <c r="H1389" s="397"/>
      <c r="O1389" s="399"/>
      <c r="P1389" s="399"/>
      <c r="Q1389" s="399"/>
    </row>
    <row r="1390" spans="1:17" ht="24" customHeight="1">
      <c r="B1390" s="391" t="s">
        <v>2298</v>
      </c>
      <c r="C1390" s="392" t="s">
        <v>2207</v>
      </c>
      <c r="D1390" s="393" t="s">
        <v>2247</v>
      </c>
      <c r="E1390" s="394">
        <v>3</v>
      </c>
      <c r="G1390" s="396">
        <f t="shared" ref="G1390:G1399" si="141">E1390*F1390</f>
        <v>0</v>
      </c>
      <c r="H1390" s="431"/>
      <c r="O1390" s="399"/>
      <c r="P1390" s="399"/>
      <c r="Q1390" s="399"/>
    </row>
    <row r="1391" spans="1:17" ht="24" customHeight="1">
      <c r="B1391" s="391" t="s">
        <v>2299</v>
      </c>
      <c r="C1391" s="392" t="s">
        <v>2300</v>
      </c>
      <c r="D1391" s="393" t="s">
        <v>2247</v>
      </c>
      <c r="E1391" s="394">
        <v>3</v>
      </c>
      <c r="G1391" s="396">
        <f t="shared" si="141"/>
        <v>0</v>
      </c>
      <c r="H1391" s="431"/>
      <c r="O1391" s="399"/>
      <c r="P1391" s="399"/>
      <c r="Q1391" s="399"/>
    </row>
    <row r="1392" spans="1:17" ht="24" customHeight="1">
      <c r="B1392" s="391" t="s">
        <v>2299</v>
      </c>
      <c r="C1392" s="392" t="s">
        <v>2301</v>
      </c>
      <c r="D1392" s="393" t="s">
        <v>2247</v>
      </c>
      <c r="E1392" s="394">
        <v>2</v>
      </c>
      <c r="G1392" s="396">
        <f t="shared" si="141"/>
        <v>0</v>
      </c>
      <c r="H1392" s="431"/>
      <c r="O1392" s="399"/>
      <c r="P1392" s="399"/>
      <c r="Q1392" s="399"/>
    </row>
    <row r="1393" spans="1:18" ht="24" customHeight="1">
      <c r="B1393" s="391" t="s">
        <v>2302</v>
      </c>
      <c r="C1393" s="392" t="s">
        <v>2242</v>
      </c>
      <c r="D1393" s="393" t="s">
        <v>2247</v>
      </c>
      <c r="E1393" s="394">
        <v>12</v>
      </c>
      <c r="G1393" s="396">
        <f t="shared" si="141"/>
        <v>0</v>
      </c>
      <c r="H1393" s="431"/>
      <c r="O1393" s="399"/>
      <c r="P1393" s="399"/>
      <c r="Q1393" s="399"/>
    </row>
    <row r="1394" spans="1:18" ht="24" customHeight="1">
      <c r="B1394" s="391" t="s">
        <v>2302</v>
      </c>
      <c r="C1394" s="392" t="s">
        <v>2303</v>
      </c>
      <c r="D1394" s="393" t="s">
        <v>2247</v>
      </c>
      <c r="E1394" s="394">
        <v>3</v>
      </c>
      <c r="G1394" s="396">
        <f t="shared" si="141"/>
        <v>0</v>
      </c>
      <c r="H1394" s="431"/>
      <c r="O1394" s="399"/>
      <c r="P1394" s="399"/>
      <c r="Q1394" s="399"/>
    </row>
    <row r="1395" spans="1:18" ht="24" customHeight="1">
      <c r="B1395" s="391" t="s">
        <v>2304</v>
      </c>
      <c r="C1395" s="436" t="s">
        <v>2305</v>
      </c>
      <c r="D1395" s="393" t="s">
        <v>2247</v>
      </c>
      <c r="E1395" s="394">
        <v>1</v>
      </c>
      <c r="G1395" s="396">
        <f t="shared" si="141"/>
        <v>0</v>
      </c>
      <c r="H1395" s="431"/>
      <c r="O1395" s="399"/>
      <c r="P1395" s="399"/>
      <c r="Q1395" s="399"/>
    </row>
    <row r="1396" spans="1:18" ht="24" customHeight="1">
      <c r="B1396" s="391" t="s">
        <v>2306</v>
      </c>
      <c r="C1396" s="392" t="s">
        <v>2307</v>
      </c>
      <c r="D1396" s="393" t="s">
        <v>2247</v>
      </c>
      <c r="E1396" s="394">
        <v>20</v>
      </c>
      <c r="G1396" s="396">
        <f t="shared" si="141"/>
        <v>0</v>
      </c>
      <c r="H1396" s="431"/>
      <c r="O1396" s="399"/>
      <c r="P1396" s="399"/>
      <c r="Q1396" s="399"/>
    </row>
    <row r="1397" spans="1:18" ht="24" customHeight="1">
      <c r="B1397" s="391" t="s">
        <v>2306</v>
      </c>
      <c r="C1397" s="392" t="s">
        <v>2308</v>
      </c>
      <c r="D1397" s="393" t="s">
        <v>2247</v>
      </c>
      <c r="E1397" s="394">
        <v>6</v>
      </c>
      <c r="G1397" s="396">
        <f t="shared" si="141"/>
        <v>0</v>
      </c>
      <c r="H1397" s="431"/>
      <c r="O1397" s="399"/>
      <c r="P1397" s="399"/>
      <c r="Q1397" s="399"/>
    </row>
    <row r="1398" spans="1:18" ht="24" customHeight="1">
      <c r="B1398" s="391" t="s">
        <v>2306</v>
      </c>
      <c r="C1398" s="392" t="s">
        <v>2309</v>
      </c>
      <c r="D1398" s="393" t="s">
        <v>2247</v>
      </c>
      <c r="E1398" s="394">
        <v>5</v>
      </c>
      <c r="G1398" s="396">
        <f t="shared" si="141"/>
        <v>0</v>
      </c>
      <c r="H1398" s="431"/>
      <c r="O1398" s="399"/>
      <c r="P1398" s="399"/>
      <c r="Q1398" s="399"/>
    </row>
    <row r="1399" spans="1:18" ht="24" customHeight="1">
      <c r="B1399" s="391" t="s">
        <v>2306</v>
      </c>
      <c r="C1399" s="392" t="s">
        <v>2310</v>
      </c>
      <c r="D1399" s="393" t="s">
        <v>2247</v>
      </c>
      <c r="E1399" s="394">
        <v>8</v>
      </c>
      <c r="G1399" s="396">
        <f t="shared" si="141"/>
        <v>0</v>
      </c>
      <c r="H1399" s="431"/>
      <c r="O1399" s="399"/>
      <c r="P1399" s="399"/>
      <c r="Q1399" s="399"/>
    </row>
    <row r="1400" spans="1:18" ht="24" customHeight="1">
      <c r="D1400" s="393"/>
      <c r="E1400" s="394"/>
      <c r="G1400" s="396"/>
      <c r="H1400" s="397"/>
      <c r="O1400" s="399"/>
      <c r="P1400" s="399"/>
      <c r="Q1400" s="399"/>
    </row>
    <row r="1401" spans="1:18" ht="24" customHeight="1">
      <c r="D1401" s="393"/>
      <c r="E1401" s="394"/>
      <c r="G1401" s="396"/>
      <c r="H1401" s="397"/>
      <c r="O1401" s="399"/>
      <c r="P1401" s="399"/>
      <c r="Q1401" s="399"/>
    </row>
    <row r="1402" spans="1:18" ht="24" customHeight="1">
      <c r="D1402" s="393"/>
      <c r="E1402" s="394"/>
      <c r="G1402" s="396"/>
      <c r="H1402" s="397"/>
      <c r="O1402" s="399"/>
      <c r="P1402" s="399"/>
      <c r="Q1402" s="399"/>
      <c r="R1402" s="417"/>
    </row>
    <row r="1403" spans="1:18" ht="24" customHeight="1">
      <c r="B1403" s="391" t="s">
        <v>2311</v>
      </c>
      <c r="D1403" s="393" t="s">
        <v>2312</v>
      </c>
      <c r="E1403" s="394">
        <v>1</v>
      </c>
      <c r="G1403" s="396">
        <f t="shared" ref="G1403:G1406" si="142">E1403*F1403</f>
        <v>0</v>
      </c>
      <c r="H1403" s="432"/>
      <c r="O1403" s="399"/>
      <c r="P1403" s="399"/>
      <c r="Q1403" s="399"/>
    </row>
    <row r="1404" spans="1:18" ht="24" customHeight="1">
      <c r="B1404" s="391" t="s">
        <v>2231</v>
      </c>
      <c r="D1404" s="393" t="s">
        <v>2228</v>
      </c>
      <c r="E1404" s="394">
        <v>1</v>
      </c>
      <c r="G1404" s="396">
        <f t="shared" si="142"/>
        <v>0</v>
      </c>
      <c r="H1404" s="452"/>
      <c r="O1404" s="399"/>
      <c r="P1404" s="399"/>
      <c r="Q1404" s="399"/>
    </row>
    <row r="1405" spans="1:18" ht="24" customHeight="1">
      <c r="A1405" s="399"/>
      <c r="D1405" s="393"/>
      <c r="E1405" s="394"/>
      <c r="G1405" s="396"/>
      <c r="H1405" s="452"/>
      <c r="O1405" s="399"/>
      <c r="P1405" s="399"/>
      <c r="Q1405" s="399"/>
    </row>
    <row r="1406" spans="1:18" ht="24" customHeight="1">
      <c r="B1406" s="391" t="s">
        <v>2232</v>
      </c>
      <c r="D1406" s="393" t="s">
        <v>2228</v>
      </c>
      <c r="E1406" s="394">
        <v>1</v>
      </c>
      <c r="G1406" s="396">
        <f t="shared" si="142"/>
        <v>0</v>
      </c>
      <c r="H1406" s="452"/>
      <c r="O1406" s="399"/>
      <c r="P1406" s="399"/>
      <c r="Q1406" s="399"/>
    </row>
    <row r="1407" spans="1:18" ht="24" customHeight="1">
      <c r="D1407" s="393"/>
      <c r="E1407" s="394"/>
      <c r="G1407" s="396"/>
      <c r="H1407" s="397"/>
      <c r="O1407" s="399"/>
      <c r="P1407" s="399"/>
      <c r="Q1407" s="399"/>
    </row>
    <row r="1408" spans="1:18" ht="24" customHeight="1">
      <c r="D1408" s="393"/>
      <c r="E1408" s="394"/>
      <c r="G1408" s="396"/>
      <c r="H1408" s="397"/>
      <c r="O1408" s="399"/>
      <c r="P1408" s="399"/>
      <c r="Q1408" s="399"/>
    </row>
    <row r="1409" spans="4:17" ht="24" customHeight="1">
      <c r="D1409" s="393"/>
      <c r="E1409" s="394"/>
      <c r="G1409" s="396"/>
      <c r="H1409" s="397"/>
      <c r="O1409" s="399"/>
      <c r="P1409" s="399"/>
      <c r="Q1409" s="399"/>
    </row>
    <row r="1410" spans="4:17" ht="24" customHeight="1">
      <c r="D1410" s="393"/>
      <c r="E1410" s="394"/>
      <c r="G1410" s="396"/>
      <c r="H1410" s="397"/>
      <c r="O1410" s="399"/>
      <c r="P1410" s="399"/>
      <c r="Q1410" s="399"/>
    </row>
    <row r="1411" spans="4:17" ht="24" customHeight="1">
      <c r="D1411" s="393"/>
      <c r="E1411" s="394"/>
      <c r="G1411" s="396"/>
      <c r="H1411" s="397"/>
      <c r="O1411" s="399"/>
      <c r="P1411" s="399"/>
      <c r="Q1411" s="399"/>
    </row>
    <row r="1412" spans="4:17" ht="24" customHeight="1">
      <c r="D1412" s="393"/>
      <c r="E1412" s="394"/>
      <c r="G1412" s="396"/>
      <c r="H1412" s="433"/>
      <c r="O1412" s="399"/>
      <c r="P1412" s="399"/>
      <c r="Q1412" s="399"/>
    </row>
    <row r="1413" spans="4:17" ht="24" customHeight="1">
      <c r="D1413" s="393"/>
      <c r="E1413" s="394"/>
      <c r="G1413" s="396"/>
      <c r="H1413" s="397"/>
      <c r="O1413" s="399"/>
      <c r="P1413" s="399"/>
      <c r="Q1413" s="399"/>
    </row>
    <row r="1414" spans="4:17" ht="24" customHeight="1">
      <c r="D1414" s="393"/>
      <c r="E1414" s="394"/>
      <c r="G1414" s="396"/>
      <c r="H1414" s="397"/>
      <c r="O1414" s="399"/>
      <c r="P1414" s="399"/>
      <c r="Q1414" s="399"/>
    </row>
    <row r="1415" spans="4:17" ht="24" customHeight="1">
      <c r="D1415" s="393"/>
      <c r="E1415" s="394"/>
      <c r="G1415" s="396"/>
      <c r="H1415" s="397"/>
      <c r="O1415" s="399"/>
      <c r="P1415" s="399"/>
      <c r="Q1415" s="399"/>
    </row>
    <row r="1416" spans="4:17" ht="24" customHeight="1">
      <c r="D1416" s="393"/>
      <c r="E1416" s="394"/>
      <c r="G1416" s="396"/>
      <c r="H1416" s="397"/>
      <c r="O1416" s="399"/>
      <c r="P1416" s="399"/>
      <c r="Q1416" s="399"/>
    </row>
    <row r="1417" spans="4:17" ht="24" customHeight="1">
      <c r="D1417" s="393"/>
      <c r="E1417" s="394"/>
      <c r="G1417" s="396"/>
      <c r="H1417" s="397"/>
      <c r="O1417" s="399"/>
      <c r="P1417" s="399"/>
      <c r="Q1417" s="399"/>
    </row>
    <row r="1418" spans="4:17" ht="24" customHeight="1">
      <c r="D1418" s="393"/>
      <c r="E1418" s="394"/>
      <c r="G1418" s="396"/>
      <c r="H1418" s="397"/>
      <c r="O1418" s="399"/>
      <c r="P1418" s="399"/>
      <c r="Q1418" s="399"/>
    </row>
    <row r="1419" spans="4:17" ht="24" customHeight="1">
      <c r="D1419" s="393"/>
      <c r="E1419" s="394"/>
      <c r="G1419" s="396"/>
      <c r="H1419" s="437"/>
      <c r="O1419" s="399"/>
      <c r="P1419" s="399"/>
      <c r="Q1419" s="399"/>
    </row>
    <row r="1420" spans="4:17" ht="24" customHeight="1">
      <c r="D1420" s="393"/>
      <c r="E1420" s="394"/>
      <c r="G1420" s="396"/>
      <c r="H1420" s="397"/>
      <c r="O1420" s="399"/>
      <c r="P1420" s="399"/>
      <c r="Q1420" s="399"/>
    </row>
    <row r="1421" spans="4:17" ht="24" customHeight="1">
      <c r="D1421" s="393"/>
      <c r="E1421" s="394"/>
      <c r="G1421" s="396"/>
      <c r="H1421" s="397"/>
      <c r="O1421" s="399"/>
      <c r="P1421" s="399"/>
      <c r="Q1421" s="399"/>
    </row>
    <row r="1422" spans="4:17" ht="24" customHeight="1">
      <c r="D1422" s="393"/>
      <c r="E1422" s="394"/>
      <c r="G1422" s="396"/>
      <c r="H1422" s="397"/>
      <c r="O1422" s="399"/>
      <c r="P1422" s="399"/>
      <c r="Q1422" s="399"/>
    </row>
    <row r="1423" spans="4:17" ht="24" customHeight="1">
      <c r="D1423" s="393"/>
      <c r="E1423" s="394"/>
      <c r="G1423" s="396"/>
      <c r="H1423" s="397"/>
      <c r="O1423" s="399"/>
      <c r="P1423" s="399"/>
      <c r="Q1423" s="399"/>
    </row>
    <row r="1424" spans="4:17" ht="24" customHeight="1">
      <c r="D1424" s="393"/>
      <c r="E1424" s="394"/>
      <c r="G1424" s="396"/>
      <c r="H1424" s="397"/>
      <c r="O1424" s="399"/>
      <c r="P1424" s="399"/>
      <c r="Q1424" s="399"/>
    </row>
    <row r="1425" spans="1:18" ht="24" customHeight="1">
      <c r="D1425" s="393"/>
      <c r="E1425" s="394"/>
      <c r="G1425" s="396"/>
      <c r="H1425" s="397"/>
      <c r="O1425" s="399"/>
      <c r="P1425" s="399"/>
      <c r="Q1425" s="399"/>
    </row>
    <row r="1426" spans="1:18" ht="24" customHeight="1">
      <c r="B1426" s="391" t="s">
        <v>2159</v>
      </c>
      <c r="C1426" s="410"/>
      <c r="D1426" s="411"/>
      <c r="E1426" s="394"/>
      <c r="F1426" s="413"/>
      <c r="G1426" s="395">
        <f>SUM(G1328:G1425)</f>
        <v>0</v>
      </c>
      <c r="H1426" s="424"/>
      <c r="I1426" s="425"/>
      <c r="J1426" s="426"/>
      <c r="K1426" s="426"/>
      <c r="L1426" s="426"/>
      <c r="M1426" s="427"/>
      <c r="O1426" s="399"/>
      <c r="P1426" s="399"/>
      <c r="Q1426" s="399"/>
    </row>
    <row r="1427" spans="1:18" ht="24" customHeight="1">
      <c r="D1427" s="393"/>
      <c r="E1427" s="394"/>
      <c r="G1427" s="396"/>
      <c r="H1427" s="397"/>
      <c r="O1427" s="399"/>
      <c r="P1427" s="399"/>
      <c r="Q1427" s="399"/>
      <c r="R1427" s="417"/>
    </row>
    <row r="1428" spans="1:18" ht="24" customHeight="1">
      <c r="A1428" s="422" t="s">
        <v>2233</v>
      </c>
      <c r="B1428" s="391" t="s">
        <v>2313</v>
      </c>
      <c r="D1428" s="393"/>
      <c r="E1428" s="394"/>
      <c r="G1428" s="396"/>
      <c r="H1428" s="397"/>
      <c r="O1428" s="399"/>
      <c r="P1428" s="399"/>
      <c r="Q1428" s="399"/>
    </row>
    <row r="1429" spans="1:18" ht="24" customHeight="1">
      <c r="D1429" s="393"/>
      <c r="E1429" s="394"/>
      <c r="G1429" s="396"/>
      <c r="H1429" s="397"/>
      <c r="O1429" s="399"/>
      <c r="P1429" s="399"/>
      <c r="Q1429" s="399"/>
    </row>
    <row r="1430" spans="1:18" ht="24" customHeight="1">
      <c r="B1430" s="391" t="s">
        <v>2314</v>
      </c>
      <c r="C1430" s="392" t="s">
        <v>2315</v>
      </c>
      <c r="D1430" s="393" t="s">
        <v>1585</v>
      </c>
      <c r="E1430" s="394">
        <v>2</v>
      </c>
      <c r="G1430" s="396">
        <f t="shared" ref="G1430" si="143">E1430*F1430</f>
        <v>0</v>
      </c>
      <c r="H1430" s="421"/>
      <c r="O1430" s="399"/>
      <c r="P1430" s="399"/>
      <c r="Q1430" s="399"/>
    </row>
    <row r="1431" spans="1:18" ht="24" customHeight="1">
      <c r="C1431" s="392" t="s">
        <v>2316</v>
      </c>
      <c r="D1431" s="393"/>
      <c r="E1431" s="394"/>
      <c r="G1431" s="396"/>
      <c r="H1431" s="397"/>
      <c r="O1431" s="399"/>
      <c r="P1431" s="399"/>
      <c r="Q1431" s="399"/>
    </row>
    <row r="1432" spans="1:18" ht="24" customHeight="1">
      <c r="C1432" s="392" t="s">
        <v>2317</v>
      </c>
      <c r="D1432" s="393"/>
      <c r="E1432" s="394"/>
      <c r="G1432" s="396"/>
      <c r="H1432" s="397"/>
      <c r="O1432" s="399"/>
      <c r="P1432" s="399"/>
      <c r="Q1432" s="399"/>
    </row>
    <row r="1433" spans="1:18" ht="24" customHeight="1">
      <c r="C1433" s="392" t="s">
        <v>2318</v>
      </c>
      <c r="D1433" s="393"/>
      <c r="E1433" s="394"/>
      <c r="G1433" s="396"/>
      <c r="H1433" s="397"/>
      <c r="O1433" s="399"/>
      <c r="P1433" s="399"/>
      <c r="Q1433" s="399"/>
    </row>
    <row r="1434" spans="1:18" ht="24" customHeight="1">
      <c r="C1434" s="392" t="s">
        <v>2319</v>
      </c>
      <c r="D1434" s="393"/>
      <c r="E1434" s="394"/>
      <c r="G1434" s="396"/>
      <c r="H1434" s="397"/>
      <c r="O1434" s="399"/>
      <c r="P1434" s="399"/>
      <c r="Q1434" s="399"/>
    </row>
    <row r="1435" spans="1:18" ht="24" customHeight="1">
      <c r="D1435" s="393"/>
      <c r="E1435" s="394"/>
      <c r="G1435" s="396"/>
      <c r="H1435" s="397"/>
      <c r="O1435" s="399"/>
      <c r="P1435" s="399"/>
      <c r="Q1435" s="399"/>
    </row>
    <row r="1436" spans="1:18" ht="24" customHeight="1">
      <c r="B1436" s="391" t="s">
        <v>2320</v>
      </c>
      <c r="D1436" s="393"/>
      <c r="E1436" s="394"/>
      <c r="G1436" s="396"/>
      <c r="H1436" s="397"/>
      <c r="O1436" s="399"/>
      <c r="P1436" s="399"/>
      <c r="Q1436" s="399"/>
    </row>
    <row r="1437" spans="1:18" ht="24" customHeight="1">
      <c r="B1437" s="391" t="s">
        <v>2263</v>
      </c>
      <c r="C1437" s="392" t="s">
        <v>2321</v>
      </c>
      <c r="D1437" s="393" t="s">
        <v>101</v>
      </c>
      <c r="E1437" s="394">
        <v>81</v>
      </c>
      <c r="G1437" s="396">
        <f>E1437*F1437</f>
        <v>0</v>
      </c>
      <c r="H1437" s="431"/>
      <c r="O1437" s="399"/>
      <c r="P1437" s="399"/>
      <c r="Q1437" s="399"/>
    </row>
    <row r="1438" spans="1:18" ht="24" customHeight="1">
      <c r="D1438" s="393"/>
      <c r="E1438" s="394"/>
      <c r="G1438" s="396"/>
      <c r="H1438" s="397"/>
      <c r="O1438" s="399"/>
      <c r="P1438" s="399"/>
      <c r="Q1438" s="399"/>
    </row>
    <row r="1439" spans="1:18" ht="24" customHeight="1">
      <c r="B1439" s="391" t="s">
        <v>2322</v>
      </c>
      <c r="C1439" s="392" t="s">
        <v>2323</v>
      </c>
      <c r="D1439" s="393" t="s">
        <v>101</v>
      </c>
      <c r="E1439" s="394">
        <v>36</v>
      </c>
      <c r="G1439" s="396">
        <f>E1439*F1439</f>
        <v>0</v>
      </c>
      <c r="H1439" s="431"/>
      <c r="O1439" s="399"/>
      <c r="P1439" s="399"/>
      <c r="Q1439" s="399"/>
    </row>
    <row r="1440" spans="1:18" ht="24" customHeight="1">
      <c r="D1440" s="393"/>
      <c r="E1440" s="394"/>
      <c r="G1440" s="396"/>
      <c r="H1440" s="397"/>
      <c r="O1440" s="399"/>
      <c r="P1440" s="399"/>
      <c r="Q1440" s="399"/>
    </row>
    <row r="1441" spans="2:18" ht="24" customHeight="1">
      <c r="B1441" s="391" t="s">
        <v>2324</v>
      </c>
      <c r="D1441" s="393"/>
      <c r="E1441" s="394"/>
      <c r="G1441" s="396"/>
      <c r="H1441" s="397"/>
      <c r="O1441" s="399"/>
      <c r="P1441" s="399"/>
      <c r="Q1441" s="399"/>
    </row>
    <row r="1442" spans="2:18" ht="24" customHeight="1">
      <c r="B1442" s="391" t="s">
        <v>2322</v>
      </c>
      <c r="C1442" s="392" t="s">
        <v>2325</v>
      </c>
      <c r="D1442" s="393" t="s">
        <v>101</v>
      </c>
      <c r="E1442" s="394">
        <v>1</v>
      </c>
      <c r="G1442" s="396">
        <f>E1442*F1442</f>
        <v>0</v>
      </c>
      <c r="H1442" s="431"/>
      <c r="O1442" s="399"/>
      <c r="P1442" s="399"/>
      <c r="Q1442" s="399"/>
    </row>
    <row r="1443" spans="2:18" ht="24" customHeight="1">
      <c r="B1443" s="391" t="s">
        <v>2322</v>
      </c>
      <c r="C1443" s="392" t="s">
        <v>2323</v>
      </c>
      <c r="D1443" s="393" t="s">
        <v>101</v>
      </c>
      <c r="E1443" s="394">
        <v>200</v>
      </c>
      <c r="G1443" s="396">
        <f>E1443*F1443</f>
        <v>0</v>
      </c>
      <c r="H1443" s="431"/>
      <c r="O1443" s="399"/>
      <c r="P1443" s="399"/>
      <c r="Q1443" s="399"/>
    </row>
    <row r="1444" spans="2:18" ht="24" customHeight="1">
      <c r="D1444" s="393"/>
      <c r="E1444" s="394"/>
      <c r="G1444" s="396"/>
      <c r="H1444" s="397"/>
      <c r="O1444" s="399"/>
      <c r="P1444" s="399"/>
      <c r="Q1444" s="399"/>
    </row>
    <row r="1445" spans="2:18" ht="24" customHeight="1">
      <c r="B1445" s="391" t="s">
        <v>2297</v>
      </c>
      <c r="D1445" s="393"/>
      <c r="E1445" s="394"/>
      <c r="G1445" s="396"/>
      <c r="H1445" s="397"/>
      <c r="O1445" s="399"/>
      <c r="P1445" s="399"/>
      <c r="Q1445" s="399"/>
    </row>
    <row r="1446" spans="2:18" ht="24" customHeight="1">
      <c r="B1446" s="391" t="s">
        <v>2263</v>
      </c>
      <c r="C1446" s="392" t="s">
        <v>2321</v>
      </c>
      <c r="D1446" s="393" t="s">
        <v>101</v>
      </c>
      <c r="E1446" s="394">
        <v>53</v>
      </c>
      <c r="G1446" s="396">
        <f>E1446*F1446</f>
        <v>0</v>
      </c>
      <c r="H1446" s="431"/>
      <c r="O1446" s="399"/>
      <c r="P1446" s="399"/>
      <c r="Q1446" s="399"/>
    </row>
    <row r="1447" spans="2:18" ht="24" customHeight="1">
      <c r="D1447" s="393"/>
      <c r="E1447" s="394"/>
      <c r="G1447" s="396"/>
      <c r="H1447" s="397"/>
      <c r="O1447" s="399"/>
      <c r="P1447" s="399"/>
      <c r="Q1447" s="399"/>
    </row>
    <row r="1448" spans="2:18" ht="24" customHeight="1">
      <c r="B1448" s="391" t="s">
        <v>2326</v>
      </c>
      <c r="C1448" s="392" t="s">
        <v>2210</v>
      </c>
      <c r="D1448" s="393" t="s">
        <v>1571</v>
      </c>
      <c r="E1448" s="394">
        <v>2</v>
      </c>
      <c r="G1448" s="396">
        <f>E1448*F1448</f>
        <v>0</v>
      </c>
      <c r="H1448" s="431"/>
      <c r="O1448" s="399"/>
      <c r="P1448" s="399"/>
      <c r="Q1448" s="399"/>
    </row>
    <row r="1449" spans="2:18" ht="24" customHeight="1">
      <c r="B1449" s="391" t="s">
        <v>2327</v>
      </c>
      <c r="C1449" s="392" t="s">
        <v>2215</v>
      </c>
      <c r="D1449" s="393" t="s">
        <v>1571</v>
      </c>
      <c r="E1449" s="394">
        <v>2</v>
      </c>
      <c r="G1449" s="396">
        <f>E1449*F1449</f>
        <v>0</v>
      </c>
      <c r="H1449" s="431"/>
      <c r="O1449" s="399"/>
      <c r="P1449" s="399"/>
      <c r="Q1449" s="399"/>
    </row>
    <row r="1450" spans="2:18" ht="24" customHeight="1">
      <c r="B1450" s="391" t="s">
        <v>2248</v>
      </c>
      <c r="C1450" s="392" t="s">
        <v>2328</v>
      </c>
      <c r="D1450" s="393" t="s">
        <v>2247</v>
      </c>
      <c r="E1450" s="394">
        <v>6</v>
      </c>
      <c r="G1450" s="396">
        <f>E1450*F1450</f>
        <v>0</v>
      </c>
      <c r="H1450" s="431"/>
      <c r="O1450" s="399"/>
      <c r="P1450" s="399"/>
      <c r="Q1450" s="399"/>
    </row>
    <row r="1451" spans="2:18" ht="24" customHeight="1">
      <c r="D1451" s="393"/>
      <c r="E1451" s="394"/>
      <c r="G1451" s="396"/>
      <c r="H1451" s="397"/>
      <c r="O1451" s="399"/>
      <c r="P1451" s="399"/>
      <c r="Q1451" s="399"/>
    </row>
    <row r="1452" spans="2:18" ht="24" customHeight="1">
      <c r="D1452" s="393"/>
      <c r="E1452" s="394"/>
      <c r="G1452" s="396"/>
      <c r="H1452" s="397"/>
      <c r="O1452" s="399"/>
      <c r="P1452" s="399"/>
      <c r="Q1452" s="399"/>
      <c r="R1452" s="417"/>
    </row>
    <row r="1453" spans="2:18" ht="24" customHeight="1">
      <c r="B1453" s="391" t="s">
        <v>2329</v>
      </c>
      <c r="C1453" s="392" t="s">
        <v>2330</v>
      </c>
      <c r="D1453" s="393" t="s">
        <v>2331</v>
      </c>
      <c r="E1453" s="394">
        <v>1</v>
      </c>
      <c r="G1453" s="396">
        <f t="shared" ref="G1453:G1477" si="144">E1453*F1453</f>
        <v>0</v>
      </c>
      <c r="H1453" s="421"/>
      <c r="O1453" s="399"/>
      <c r="P1453" s="399"/>
      <c r="Q1453" s="399"/>
    </row>
    <row r="1454" spans="2:18" ht="24" customHeight="1">
      <c r="B1454" s="391" t="s">
        <v>2332</v>
      </c>
      <c r="C1454" s="392" t="s">
        <v>2333</v>
      </c>
      <c r="D1454" s="393" t="s">
        <v>2331</v>
      </c>
      <c r="E1454" s="394">
        <v>1</v>
      </c>
      <c r="G1454" s="396">
        <f t="shared" si="144"/>
        <v>0</v>
      </c>
      <c r="H1454" s="421"/>
      <c r="O1454" s="399"/>
      <c r="P1454" s="399"/>
      <c r="Q1454" s="399"/>
    </row>
    <row r="1455" spans="2:18" ht="24" customHeight="1">
      <c r="B1455" s="391" t="s">
        <v>2334</v>
      </c>
      <c r="C1455" s="392" t="s">
        <v>2335</v>
      </c>
      <c r="D1455" s="393" t="s">
        <v>2331</v>
      </c>
      <c r="E1455" s="394">
        <v>1</v>
      </c>
      <c r="G1455" s="396">
        <f t="shared" si="144"/>
        <v>0</v>
      </c>
      <c r="H1455" s="421"/>
      <c r="O1455" s="399"/>
      <c r="P1455" s="399"/>
      <c r="Q1455" s="399"/>
    </row>
    <row r="1456" spans="2:18" ht="24" customHeight="1">
      <c r="B1456" s="391" t="s">
        <v>2336</v>
      </c>
      <c r="C1456" s="392" t="s">
        <v>2337</v>
      </c>
      <c r="D1456" s="393" t="s">
        <v>2331</v>
      </c>
      <c r="E1456" s="394">
        <v>1</v>
      </c>
      <c r="G1456" s="396">
        <f t="shared" si="144"/>
        <v>0</v>
      </c>
      <c r="H1456" s="421"/>
      <c r="O1456" s="399"/>
      <c r="P1456" s="399"/>
      <c r="Q1456" s="399"/>
    </row>
    <row r="1457" spans="2:17" ht="24" customHeight="1">
      <c r="B1457" s="391" t="s">
        <v>2338</v>
      </c>
      <c r="C1457" s="392" t="s">
        <v>2339</v>
      </c>
      <c r="D1457" s="393" t="s">
        <v>2331</v>
      </c>
      <c r="E1457" s="394">
        <v>1</v>
      </c>
      <c r="G1457" s="396">
        <f t="shared" si="144"/>
        <v>0</v>
      </c>
      <c r="H1457" s="421"/>
      <c r="O1457" s="399"/>
      <c r="P1457" s="399"/>
      <c r="Q1457" s="399"/>
    </row>
    <row r="1458" spans="2:17" ht="24" customHeight="1">
      <c r="B1458" s="391" t="s">
        <v>2340</v>
      </c>
      <c r="C1458" s="392" t="s">
        <v>2341</v>
      </c>
      <c r="D1458" s="393" t="s">
        <v>2331</v>
      </c>
      <c r="E1458" s="394">
        <v>1</v>
      </c>
      <c r="G1458" s="396">
        <f t="shared" si="144"/>
        <v>0</v>
      </c>
      <c r="H1458" s="421"/>
      <c r="O1458" s="399"/>
      <c r="P1458" s="399"/>
      <c r="Q1458" s="399"/>
    </row>
    <row r="1459" spans="2:17" ht="24" customHeight="1">
      <c r="B1459" s="391" t="s">
        <v>2342</v>
      </c>
      <c r="C1459" s="392" t="s">
        <v>2343</v>
      </c>
      <c r="D1459" s="393" t="s">
        <v>2331</v>
      </c>
      <c r="E1459" s="394">
        <v>1</v>
      </c>
      <c r="G1459" s="396">
        <f t="shared" si="144"/>
        <v>0</v>
      </c>
      <c r="H1459" s="421"/>
      <c r="O1459" s="399"/>
      <c r="P1459" s="399"/>
      <c r="Q1459" s="399"/>
    </row>
    <row r="1460" spans="2:17" ht="24" customHeight="1">
      <c r="B1460" s="391" t="s">
        <v>2344</v>
      </c>
      <c r="C1460" s="392" t="s">
        <v>2345</v>
      </c>
      <c r="D1460" s="393" t="s">
        <v>2331</v>
      </c>
      <c r="E1460" s="394">
        <v>1</v>
      </c>
      <c r="G1460" s="396">
        <f t="shared" si="144"/>
        <v>0</v>
      </c>
      <c r="H1460" s="421"/>
      <c r="O1460" s="399"/>
      <c r="P1460" s="399"/>
      <c r="Q1460" s="399"/>
    </row>
    <row r="1461" spans="2:17" ht="24" customHeight="1">
      <c r="B1461" s="391" t="s">
        <v>2346</v>
      </c>
      <c r="C1461" s="392" t="s">
        <v>2333</v>
      </c>
      <c r="D1461" s="393" t="s">
        <v>2331</v>
      </c>
      <c r="E1461" s="394">
        <v>1</v>
      </c>
      <c r="G1461" s="396">
        <f t="shared" si="144"/>
        <v>0</v>
      </c>
      <c r="H1461" s="421"/>
      <c r="O1461" s="399"/>
      <c r="P1461" s="399"/>
      <c r="Q1461" s="399"/>
    </row>
    <row r="1462" spans="2:17" ht="24" customHeight="1">
      <c r="B1462" s="391" t="s">
        <v>2347</v>
      </c>
      <c r="C1462" s="392" t="s">
        <v>2348</v>
      </c>
      <c r="D1462" s="393" t="s">
        <v>2331</v>
      </c>
      <c r="E1462" s="394">
        <v>1</v>
      </c>
      <c r="G1462" s="396">
        <f t="shared" si="144"/>
        <v>0</v>
      </c>
      <c r="H1462" s="421"/>
      <c r="O1462" s="399"/>
      <c r="P1462" s="399"/>
      <c r="Q1462" s="399"/>
    </row>
    <row r="1463" spans="2:17" ht="24" customHeight="1">
      <c r="B1463" s="391" t="s">
        <v>2349</v>
      </c>
      <c r="C1463" s="392" t="s">
        <v>2350</v>
      </c>
      <c r="D1463" s="393" t="s">
        <v>2331</v>
      </c>
      <c r="E1463" s="394">
        <v>1</v>
      </c>
      <c r="G1463" s="396">
        <f t="shared" si="144"/>
        <v>0</v>
      </c>
      <c r="H1463" s="421"/>
      <c r="O1463" s="399"/>
      <c r="P1463" s="399"/>
      <c r="Q1463" s="399"/>
    </row>
    <row r="1464" spans="2:17" ht="24" customHeight="1">
      <c r="B1464" s="391" t="s">
        <v>2351</v>
      </c>
      <c r="C1464" s="392" t="s">
        <v>2339</v>
      </c>
      <c r="D1464" s="393" t="s">
        <v>2331</v>
      </c>
      <c r="E1464" s="394">
        <v>1</v>
      </c>
      <c r="G1464" s="396">
        <f t="shared" si="144"/>
        <v>0</v>
      </c>
      <c r="H1464" s="421"/>
      <c r="O1464" s="399"/>
      <c r="P1464" s="399"/>
      <c r="Q1464" s="399"/>
    </row>
    <row r="1465" spans="2:17" ht="24" customHeight="1">
      <c r="B1465" s="391" t="s">
        <v>2352</v>
      </c>
      <c r="C1465" s="392" t="s">
        <v>2353</v>
      </c>
      <c r="D1465" s="393" t="s">
        <v>2331</v>
      </c>
      <c r="E1465" s="394">
        <v>1</v>
      </c>
      <c r="G1465" s="396">
        <f t="shared" si="144"/>
        <v>0</v>
      </c>
      <c r="H1465" s="421"/>
      <c r="O1465" s="399"/>
      <c r="P1465" s="399"/>
      <c r="Q1465" s="399"/>
    </row>
    <row r="1466" spans="2:17" ht="24" customHeight="1">
      <c r="B1466" s="391" t="s">
        <v>2354</v>
      </c>
      <c r="C1466" s="392" t="s">
        <v>2355</v>
      </c>
      <c r="D1466" s="393" t="s">
        <v>2331</v>
      </c>
      <c r="E1466" s="394">
        <v>1</v>
      </c>
      <c r="G1466" s="396">
        <f t="shared" si="144"/>
        <v>0</v>
      </c>
      <c r="H1466" s="421"/>
      <c r="O1466" s="399"/>
      <c r="P1466" s="399"/>
      <c r="Q1466" s="399"/>
    </row>
    <row r="1467" spans="2:17" ht="24" customHeight="1">
      <c r="B1467" s="391" t="s">
        <v>2356</v>
      </c>
      <c r="C1467" s="392" t="s">
        <v>2357</v>
      </c>
      <c r="D1467" s="393" t="s">
        <v>2331</v>
      </c>
      <c r="E1467" s="394">
        <v>1</v>
      </c>
      <c r="G1467" s="396">
        <f t="shared" si="144"/>
        <v>0</v>
      </c>
      <c r="H1467" s="421"/>
      <c r="O1467" s="399"/>
      <c r="P1467" s="399"/>
      <c r="Q1467" s="399"/>
    </row>
    <row r="1468" spans="2:17" ht="24" customHeight="1">
      <c r="B1468" s="391" t="s">
        <v>2358</v>
      </c>
      <c r="C1468" s="392" t="s">
        <v>2359</v>
      </c>
      <c r="D1468" s="393" t="s">
        <v>2331</v>
      </c>
      <c r="E1468" s="394">
        <v>1</v>
      </c>
      <c r="G1468" s="396">
        <f t="shared" si="144"/>
        <v>0</v>
      </c>
      <c r="H1468" s="421"/>
      <c r="O1468" s="399"/>
      <c r="P1468" s="399"/>
      <c r="Q1468" s="399"/>
    </row>
    <row r="1469" spans="2:17" ht="24" customHeight="1">
      <c r="B1469" s="391" t="s">
        <v>2360</v>
      </c>
      <c r="C1469" s="392" t="s">
        <v>2361</v>
      </c>
      <c r="D1469" s="393" t="s">
        <v>2331</v>
      </c>
      <c r="E1469" s="394">
        <v>1</v>
      </c>
      <c r="G1469" s="396">
        <f t="shared" si="144"/>
        <v>0</v>
      </c>
      <c r="H1469" s="421"/>
      <c r="O1469" s="399"/>
      <c r="P1469" s="399"/>
      <c r="Q1469" s="399"/>
    </row>
    <row r="1470" spans="2:17" ht="24" customHeight="1">
      <c r="B1470" s="391" t="s">
        <v>2362</v>
      </c>
      <c r="C1470" s="392" t="s">
        <v>2363</v>
      </c>
      <c r="D1470" s="393" t="s">
        <v>2331</v>
      </c>
      <c r="E1470" s="394">
        <v>1</v>
      </c>
      <c r="G1470" s="396">
        <f t="shared" si="144"/>
        <v>0</v>
      </c>
      <c r="H1470" s="421"/>
      <c r="O1470" s="399"/>
      <c r="P1470" s="399"/>
      <c r="Q1470" s="399"/>
    </row>
    <row r="1471" spans="2:17" ht="24" customHeight="1">
      <c r="B1471" s="391" t="s">
        <v>2364</v>
      </c>
      <c r="C1471" s="392" t="s">
        <v>2365</v>
      </c>
      <c r="D1471" s="393" t="s">
        <v>2331</v>
      </c>
      <c r="E1471" s="394">
        <v>1</v>
      </c>
      <c r="G1471" s="396">
        <f t="shared" si="144"/>
        <v>0</v>
      </c>
      <c r="H1471" s="421"/>
      <c r="O1471" s="399"/>
      <c r="P1471" s="399"/>
      <c r="Q1471" s="399"/>
    </row>
    <row r="1472" spans="2:17" ht="24" customHeight="1">
      <c r="B1472" s="391" t="s">
        <v>2366</v>
      </c>
      <c r="C1472" s="392" t="s">
        <v>2367</v>
      </c>
      <c r="D1472" s="393" t="s">
        <v>2331</v>
      </c>
      <c r="E1472" s="394">
        <v>1</v>
      </c>
      <c r="G1472" s="396">
        <f t="shared" si="144"/>
        <v>0</v>
      </c>
      <c r="H1472" s="421"/>
      <c r="O1472" s="399"/>
      <c r="P1472" s="399"/>
      <c r="Q1472" s="399"/>
    </row>
    <row r="1473" spans="2:18" ht="24" customHeight="1">
      <c r="B1473" s="391" t="s">
        <v>2368</v>
      </c>
      <c r="C1473" s="392" t="s">
        <v>2348</v>
      </c>
      <c r="D1473" s="393" t="s">
        <v>2331</v>
      </c>
      <c r="E1473" s="394">
        <v>1</v>
      </c>
      <c r="G1473" s="396">
        <f t="shared" si="144"/>
        <v>0</v>
      </c>
      <c r="H1473" s="421"/>
      <c r="O1473" s="399"/>
      <c r="P1473" s="399"/>
      <c r="Q1473" s="399"/>
    </row>
    <row r="1474" spans="2:18" ht="24" customHeight="1">
      <c r="B1474" s="391" t="s">
        <v>2369</v>
      </c>
      <c r="C1474" s="392" t="s">
        <v>2370</v>
      </c>
      <c r="D1474" s="393" t="s">
        <v>2331</v>
      </c>
      <c r="E1474" s="394">
        <v>1</v>
      </c>
      <c r="G1474" s="396">
        <f t="shared" si="144"/>
        <v>0</v>
      </c>
      <c r="H1474" s="421"/>
      <c r="O1474" s="399"/>
      <c r="P1474" s="399"/>
      <c r="Q1474" s="399"/>
    </row>
    <row r="1475" spans="2:18" ht="24" customHeight="1">
      <c r="B1475" s="391" t="s">
        <v>2371</v>
      </c>
      <c r="C1475" s="392" t="s">
        <v>2372</v>
      </c>
      <c r="D1475" s="393" t="s">
        <v>2331</v>
      </c>
      <c r="E1475" s="394">
        <v>1</v>
      </c>
      <c r="G1475" s="396">
        <f t="shared" si="144"/>
        <v>0</v>
      </c>
      <c r="H1475" s="421"/>
      <c r="O1475" s="399"/>
      <c r="P1475" s="399"/>
      <c r="Q1475" s="399"/>
    </row>
    <row r="1476" spans="2:18" ht="24" customHeight="1">
      <c r="B1476" s="391" t="s">
        <v>2373</v>
      </c>
      <c r="C1476" s="392" t="s">
        <v>2374</v>
      </c>
      <c r="D1476" s="393" t="s">
        <v>2331</v>
      </c>
      <c r="E1476" s="394">
        <v>1</v>
      </c>
      <c r="G1476" s="396">
        <f t="shared" si="144"/>
        <v>0</v>
      </c>
      <c r="H1476" s="421"/>
      <c r="O1476" s="399"/>
      <c r="P1476" s="399"/>
      <c r="Q1476" s="399"/>
    </row>
    <row r="1477" spans="2:18" ht="24" customHeight="1">
      <c r="B1477" s="391" t="s">
        <v>2375</v>
      </c>
      <c r="C1477" s="392" t="s">
        <v>2376</v>
      </c>
      <c r="D1477" s="393" t="s">
        <v>2331</v>
      </c>
      <c r="E1477" s="394">
        <v>1</v>
      </c>
      <c r="G1477" s="396">
        <f t="shared" si="144"/>
        <v>0</v>
      </c>
      <c r="H1477" s="421"/>
      <c r="O1477" s="399"/>
      <c r="P1477" s="399"/>
      <c r="Q1477" s="399"/>
      <c r="R1477" s="417"/>
    </row>
    <row r="1478" spans="2:18" ht="24" customHeight="1">
      <c r="D1478" s="393"/>
      <c r="E1478" s="394"/>
      <c r="G1478" s="396"/>
      <c r="H1478" s="397"/>
      <c r="O1478" s="399"/>
      <c r="P1478" s="399"/>
      <c r="Q1478" s="399"/>
    </row>
    <row r="1479" spans="2:18" ht="24" customHeight="1">
      <c r="B1479" s="391" t="s">
        <v>2377</v>
      </c>
      <c r="C1479" s="392" t="s">
        <v>2378</v>
      </c>
      <c r="D1479" s="393" t="s">
        <v>2331</v>
      </c>
      <c r="E1479" s="394">
        <v>1</v>
      </c>
      <c r="G1479" s="396">
        <f>E1479*F1479</f>
        <v>0</v>
      </c>
      <c r="H1479" s="431"/>
      <c r="O1479" s="399"/>
      <c r="P1479" s="399"/>
      <c r="Q1479" s="399"/>
    </row>
    <row r="1480" spans="2:18" ht="24" customHeight="1">
      <c r="B1480" s="391" t="s">
        <v>2377</v>
      </c>
      <c r="C1480" s="392" t="s">
        <v>2379</v>
      </c>
      <c r="D1480" s="393" t="s">
        <v>2331</v>
      </c>
      <c r="E1480" s="394">
        <v>1</v>
      </c>
      <c r="G1480" s="396">
        <f>E1480*F1480</f>
        <v>0</v>
      </c>
      <c r="H1480" s="431"/>
      <c r="O1480" s="399"/>
      <c r="P1480" s="399"/>
      <c r="Q1480" s="399"/>
    </row>
    <row r="1481" spans="2:18" ht="24" customHeight="1">
      <c r="B1481" s="391" t="s">
        <v>2377</v>
      </c>
      <c r="C1481" s="392" t="s">
        <v>2380</v>
      </c>
      <c r="D1481" s="393" t="s">
        <v>2331</v>
      </c>
      <c r="E1481" s="394">
        <v>1</v>
      </c>
      <c r="G1481" s="396">
        <f>E1481*F1481</f>
        <v>0</v>
      </c>
      <c r="H1481" s="431"/>
      <c r="O1481" s="399"/>
      <c r="P1481" s="399"/>
      <c r="Q1481" s="399"/>
    </row>
    <row r="1482" spans="2:18" ht="24" customHeight="1">
      <c r="D1482" s="393"/>
      <c r="E1482" s="394"/>
      <c r="G1482" s="396"/>
      <c r="H1482" s="397"/>
      <c r="O1482" s="399"/>
      <c r="P1482" s="399"/>
      <c r="Q1482" s="399"/>
    </row>
    <row r="1483" spans="2:18" ht="24" customHeight="1">
      <c r="B1483" s="391" t="s">
        <v>2229</v>
      </c>
      <c r="D1483" s="393" t="s">
        <v>2228</v>
      </c>
      <c r="E1483" s="394">
        <v>1</v>
      </c>
      <c r="G1483" s="396">
        <f>E1483*F1483</f>
        <v>0</v>
      </c>
      <c r="H1483" s="432"/>
      <c r="O1483" s="399"/>
      <c r="P1483" s="399"/>
      <c r="Q1483" s="399"/>
    </row>
    <row r="1484" spans="2:18" ht="24" customHeight="1">
      <c r="B1484" s="391" t="s">
        <v>2252</v>
      </c>
      <c r="D1484" s="393" t="s">
        <v>2312</v>
      </c>
      <c r="E1484" s="394">
        <v>1</v>
      </c>
      <c r="G1484" s="396">
        <f>E1484*F1484</f>
        <v>0</v>
      </c>
      <c r="H1484" s="432"/>
      <c r="O1484" s="399"/>
      <c r="P1484" s="399"/>
      <c r="Q1484" s="399"/>
    </row>
    <row r="1485" spans="2:18" ht="24" customHeight="1">
      <c r="D1485" s="393"/>
      <c r="E1485" s="394"/>
      <c r="G1485" s="396"/>
      <c r="H1485" s="397"/>
      <c r="O1485" s="399"/>
      <c r="P1485" s="399"/>
      <c r="Q1485" s="399"/>
    </row>
    <row r="1486" spans="2:18" ht="24" customHeight="1">
      <c r="D1486" s="393"/>
      <c r="E1486" s="394"/>
      <c r="G1486" s="396"/>
      <c r="H1486" s="397"/>
      <c r="O1486" s="399"/>
      <c r="P1486" s="399"/>
      <c r="Q1486" s="399"/>
    </row>
    <row r="1487" spans="2:18" ht="24" customHeight="1">
      <c r="D1487" s="393"/>
      <c r="E1487" s="394"/>
      <c r="G1487" s="396"/>
      <c r="H1487" s="397"/>
      <c r="O1487" s="399"/>
      <c r="P1487" s="399"/>
      <c r="Q1487" s="399"/>
    </row>
    <row r="1488" spans="2:18" ht="24" customHeight="1">
      <c r="D1488" s="393"/>
      <c r="E1488" s="394"/>
      <c r="G1488" s="396"/>
      <c r="H1488" s="397"/>
      <c r="O1488" s="399"/>
      <c r="P1488" s="399"/>
      <c r="Q1488" s="399"/>
    </row>
    <row r="1489" spans="1:18" ht="24" customHeight="1">
      <c r="D1489" s="393"/>
      <c r="E1489" s="394"/>
      <c r="G1489" s="396"/>
      <c r="H1489" s="397"/>
      <c r="O1489" s="399"/>
      <c r="P1489" s="399"/>
      <c r="Q1489" s="399"/>
    </row>
    <row r="1490" spans="1:18" ht="24" customHeight="1">
      <c r="D1490" s="393"/>
      <c r="E1490" s="394"/>
      <c r="G1490" s="396"/>
      <c r="H1490" s="397"/>
      <c r="O1490" s="399"/>
      <c r="P1490" s="399"/>
      <c r="Q1490" s="399"/>
    </row>
    <row r="1491" spans="1:18" ht="24" customHeight="1">
      <c r="D1491" s="393"/>
      <c r="E1491" s="394"/>
      <c r="G1491" s="396"/>
      <c r="H1491" s="397"/>
      <c r="O1491" s="399"/>
      <c r="P1491" s="399"/>
      <c r="Q1491" s="399"/>
    </row>
    <row r="1492" spans="1:18" ht="24" customHeight="1">
      <c r="D1492" s="393"/>
      <c r="E1492" s="394"/>
      <c r="G1492" s="396"/>
      <c r="H1492" s="397"/>
      <c r="O1492" s="399"/>
      <c r="P1492" s="399"/>
      <c r="Q1492" s="399"/>
    </row>
    <row r="1493" spans="1:18" ht="24" customHeight="1">
      <c r="D1493" s="393"/>
      <c r="E1493" s="394"/>
      <c r="G1493" s="396"/>
      <c r="H1493" s="397"/>
      <c r="O1493" s="399"/>
      <c r="P1493" s="399"/>
      <c r="Q1493" s="399"/>
    </row>
    <row r="1494" spans="1:18" ht="24" customHeight="1">
      <c r="D1494" s="393"/>
      <c r="E1494" s="394"/>
      <c r="G1494" s="396"/>
      <c r="H1494" s="397"/>
      <c r="O1494" s="399"/>
      <c r="P1494" s="399"/>
      <c r="Q1494" s="399"/>
    </row>
    <row r="1495" spans="1:18" ht="24" customHeight="1">
      <c r="D1495" s="393"/>
      <c r="E1495" s="394"/>
      <c r="G1495" s="396"/>
      <c r="H1495" s="397"/>
      <c r="O1495" s="399"/>
      <c r="P1495" s="399"/>
      <c r="Q1495" s="399"/>
    </row>
    <row r="1496" spans="1:18" ht="24" customHeight="1">
      <c r="D1496" s="393"/>
      <c r="E1496" s="394"/>
      <c r="G1496" s="396"/>
      <c r="H1496" s="397"/>
      <c r="O1496" s="399"/>
      <c r="P1496" s="399"/>
      <c r="Q1496" s="399"/>
    </row>
    <row r="1497" spans="1:18" ht="24" customHeight="1">
      <c r="D1497" s="393"/>
      <c r="E1497" s="394"/>
      <c r="G1497" s="396"/>
      <c r="H1497" s="397"/>
      <c r="O1497" s="399"/>
      <c r="P1497" s="399"/>
      <c r="Q1497" s="399"/>
    </row>
    <row r="1498" spans="1:18" ht="24" customHeight="1">
      <c r="D1498" s="393"/>
      <c r="E1498" s="394"/>
      <c r="G1498" s="396"/>
      <c r="H1498" s="397"/>
      <c r="O1498" s="399"/>
      <c r="P1498" s="399"/>
      <c r="Q1498" s="399"/>
    </row>
    <row r="1499" spans="1:18" ht="24" customHeight="1">
      <c r="D1499" s="393"/>
      <c r="E1499" s="394"/>
      <c r="G1499" s="396"/>
      <c r="H1499" s="397"/>
      <c r="O1499" s="399"/>
      <c r="P1499" s="399"/>
      <c r="Q1499" s="399"/>
    </row>
    <row r="1500" spans="1:18" ht="24" customHeight="1">
      <c r="D1500" s="393"/>
      <c r="E1500" s="394"/>
      <c r="G1500" s="396"/>
      <c r="H1500" s="397"/>
      <c r="O1500" s="399"/>
      <c r="P1500" s="399"/>
      <c r="Q1500" s="399"/>
    </row>
    <row r="1501" spans="1:18" ht="24" customHeight="1">
      <c r="B1501" s="391" t="s">
        <v>2159</v>
      </c>
      <c r="C1501" s="438"/>
      <c r="D1501" s="439"/>
      <c r="E1501" s="394"/>
      <c r="F1501" s="440"/>
      <c r="G1501" s="395">
        <f>SUM(G1428:G1500)</f>
        <v>0</v>
      </c>
      <c r="H1501" s="397"/>
      <c r="O1501" s="399"/>
      <c r="P1501" s="399"/>
      <c r="Q1501" s="399"/>
    </row>
    <row r="1502" spans="1:18" ht="24" customHeight="1">
      <c r="D1502" s="393"/>
      <c r="E1502" s="394"/>
      <c r="G1502" s="396"/>
      <c r="H1502" s="397"/>
      <c r="O1502" s="399"/>
      <c r="P1502" s="399"/>
      <c r="Q1502" s="399"/>
      <c r="R1502" s="417"/>
    </row>
    <row r="1503" spans="1:18" ht="24" customHeight="1">
      <c r="A1503" s="403">
        <f>$A$13</f>
        <v>9</v>
      </c>
      <c r="B1503" s="404" t="str">
        <f>$B$13</f>
        <v>給湯設備工事</v>
      </c>
      <c r="D1503" s="393"/>
      <c r="E1503" s="394"/>
      <c r="G1503" s="396"/>
      <c r="H1503" s="397"/>
      <c r="O1503" s="399"/>
      <c r="P1503" s="399"/>
      <c r="Q1503" s="399"/>
    </row>
    <row r="1504" spans="1:18" ht="24" customHeight="1">
      <c r="D1504" s="393"/>
      <c r="E1504" s="394"/>
      <c r="G1504" s="396"/>
      <c r="H1504" s="397"/>
      <c r="O1504" s="399"/>
      <c r="P1504" s="399"/>
      <c r="Q1504" s="399"/>
    </row>
    <row r="1505" spans="2:17" ht="24" customHeight="1">
      <c r="B1505" s="391" t="s">
        <v>2381</v>
      </c>
      <c r="C1505" s="392" t="s">
        <v>2382</v>
      </c>
      <c r="D1505" s="393" t="s">
        <v>1585</v>
      </c>
      <c r="E1505" s="394">
        <v>1</v>
      </c>
      <c r="G1505" s="396">
        <f>E1505*F1505</f>
        <v>0</v>
      </c>
      <c r="H1505" s="421"/>
      <c r="O1505" s="399"/>
      <c r="P1505" s="399"/>
      <c r="Q1505" s="399"/>
    </row>
    <row r="1506" spans="2:17" ht="24" customHeight="1">
      <c r="C1506" s="392" t="s">
        <v>2383</v>
      </c>
      <c r="D1506" s="393"/>
      <c r="E1506" s="394"/>
      <c r="G1506" s="396"/>
      <c r="H1506" s="397"/>
      <c r="O1506" s="399"/>
      <c r="P1506" s="399"/>
      <c r="Q1506" s="399"/>
    </row>
    <row r="1507" spans="2:17" ht="24" customHeight="1">
      <c r="C1507" s="392" t="s">
        <v>2384</v>
      </c>
      <c r="D1507" s="393"/>
      <c r="E1507" s="394"/>
      <c r="G1507" s="396"/>
      <c r="H1507" s="397"/>
      <c r="O1507" s="399"/>
      <c r="P1507" s="399"/>
      <c r="Q1507" s="399"/>
    </row>
    <row r="1508" spans="2:17" ht="24" customHeight="1">
      <c r="C1508" s="392" t="s">
        <v>2385</v>
      </c>
      <c r="D1508" s="393"/>
      <c r="E1508" s="394"/>
      <c r="G1508" s="396"/>
      <c r="H1508" s="397"/>
      <c r="O1508" s="399"/>
      <c r="P1508" s="399"/>
      <c r="Q1508" s="399"/>
    </row>
    <row r="1509" spans="2:17" ht="24" customHeight="1">
      <c r="C1509" s="392" t="s">
        <v>2386</v>
      </c>
      <c r="D1509" s="393"/>
      <c r="E1509" s="394"/>
      <c r="G1509" s="396"/>
      <c r="H1509" s="397"/>
      <c r="O1509" s="399"/>
      <c r="P1509" s="399"/>
      <c r="Q1509" s="399"/>
    </row>
    <row r="1510" spans="2:17" ht="24" customHeight="1">
      <c r="D1510" s="393"/>
      <c r="E1510" s="394"/>
      <c r="G1510" s="396"/>
      <c r="H1510" s="397"/>
      <c r="O1510" s="399"/>
      <c r="P1510" s="399"/>
      <c r="Q1510" s="399"/>
    </row>
    <row r="1511" spans="2:17" ht="24" customHeight="1">
      <c r="B1511" s="391" t="s">
        <v>2387</v>
      </c>
      <c r="C1511" s="392" t="s">
        <v>2382</v>
      </c>
      <c r="D1511" s="393" t="s">
        <v>1585</v>
      </c>
      <c r="E1511" s="394">
        <v>1</v>
      </c>
      <c r="G1511" s="396">
        <f>E1511*F1511</f>
        <v>0</v>
      </c>
      <c r="H1511" s="421"/>
      <c r="O1511" s="399"/>
      <c r="P1511" s="399"/>
      <c r="Q1511" s="399"/>
    </row>
    <row r="1512" spans="2:17" ht="24" customHeight="1">
      <c r="C1512" s="392" t="s">
        <v>2388</v>
      </c>
      <c r="D1512" s="393"/>
      <c r="E1512" s="394"/>
      <c r="G1512" s="396"/>
      <c r="H1512" s="397"/>
      <c r="O1512" s="399"/>
      <c r="P1512" s="399"/>
      <c r="Q1512" s="399"/>
    </row>
    <row r="1513" spans="2:17" ht="24" customHeight="1">
      <c r="C1513" s="392" t="s">
        <v>2389</v>
      </c>
      <c r="D1513" s="393"/>
      <c r="E1513" s="394"/>
      <c r="G1513" s="396"/>
      <c r="H1513" s="397"/>
      <c r="O1513" s="399"/>
      <c r="P1513" s="399"/>
      <c r="Q1513" s="399"/>
    </row>
    <row r="1514" spans="2:17" ht="24" customHeight="1">
      <c r="C1514" s="392" t="s">
        <v>2385</v>
      </c>
      <c r="D1514" s="393"/>
      <c r="E1514" s="394"/>
      <c r="G1514" s="396"/>
      <c r="H1514" s="397"/>
      <c r="O1514" s="399"/>
      <c r="P1514" s="399"/>
      <c r="Q1514" s="399"/>
    </row>
    <row r="1515" spans="2:17" ht="24" customHeight="1">
      <c r="C1515" s="392" t="s">
        <v>2386</v>
      </c>
      <c r="D1515" s="393"/>
      <c r="E1515" s="394"/>
      <c r="G1515" s="396"/>
      <c r="H1515" s="397"/>
      <c r="O1515" s="399"/>
      <c r="P1515" s="399"/>
      <c r="Q1515" s="399"/>
    </row>
    <row r="1516" spans="2:17" ht="24" customHeight="1">
      <c r="D1516" s="393"/>
      <c r="E1516" s="394"/>
      <c r="G1516" s="396"/>
      <c r="H1516" s="397"/>
      <c r="O1516" s="399"/>
      <c r="P1516" s="399"/>
      <c r="Q1516" s="399"/>
    </row>
    <row r="1517" spans="2:17" ht="24" customHeight="1">
      <c r="B1517" s="391" t="s">
        <v>2390</v>
      </c>
      <c r="C1517" s="392" t="s">
        <v>2391</v>
      </c>
      <c r="D1517" s="393" t="s">
        <v>1585</v>
      </c>
      <c r="E1517" s="394">
        <v>1</v>
      </c>
      <c r="G1517" s="396">
        <f>E1517*F1517</f>
        <v>0</v>
      </c>
      <c r="H1517" s="421"/>
      <c r="O1517" s="399"/>
      <c r="P1517" s="399"/>
      <c r="Q1517" s="399"/>
    </row>
    <row r="1518" spans="2:17" ht="24" customHeight="1">
      <c r="C1518" s="392" t="s">
        <v>2392</v>
      </c>
      <c r="D1518" s="393"/>
      <c r="E1518" s="394"/>
      <c r="G1518" s="396"/>
      <c r="H1518" s="397"/>
      <c r="O1518" s="399"/>
      <c r="P1518" s="399"/>
      <c r="Q1518" s="399"/>
    </row>
    <row r="1519" spans="2:17" ht="24" customHeight="1">
      <c r="C1519" s="392" t="s">
        <v>2393</v>
      </c>
      <c r="D1519" s="393"/>
      <c r="E1519" s="394"/>
      <c r="G1519" s="396"/>
      <c r="H1519" s="397"/>
      <c r="O1519" s="399"/>
      <c r="P1519" s="399"/>
      <c r="Q1519" s="399"/>
    </row>
    <row r="1520" spans="2:17" ht="24" customHeight="1">
      <c r="C1520" s="392" t="s">
        <v>2394</v>
      </c>
      <c r="D1520" s="393"/>
      <c r="E1520" s="394"/>
      <c r="G1520" s="396"/>
      <c r="H1520" s="397"/>
      <c r="O1520" s="399"/>
      <c r="P1520" s="399"/>
      <c r="Q1520" s="399"/>
    </row>
    <row r="1521" spans="2:18" ht="24" customHeight="1">
      <c r="C1521" s="392" t="s">
        <v>2395</v>
      </c>
      <c r="D1521" s="393"/>
      <c r="E1521" s="394"/>
      <c r="G1521" s="396"/>
      <c r="H1521" s="397"/>
      <c r="O1521" s="399"/>
      <c r="P1521" s="399"/>
      <c r="Q1521" s="399"/>
    </row>
    <row r="1522" spans="2:18" ht="24" customHeight="1">
      <c r="C1522" s="392" t="s">
        <v>2396</v>
      </c>
      <c r="D1522" s="393"/>
      <c r="E1522" s="394"/>
      <c r="G1522" s="396"/>
      <c r="H1522" s="397"/>
      <c r="O1522" s="399"/>
      <c r="P1522" s="399"/>
      <c r="Q1522" s="399"/>
    </row>
    <row r="1523" spans="2:18" ht="24" customHeight="1">
      <c r="D1523" s="393"/>
      <c r="E1523" s="394"/>
      <c r="G1523" s="396"/>
      <c r="H1523" s="397"/>
      <c r="O1523" s="399"/>
      <c r="P1523" s="399"/>
      <c r="Q1523" s="399"/>
    </row>
    <row r="1524" spans="2:18" ht="24" customHeight="1">
      <c r="B1524" s="391" t="s">
        <v>2397</v>
      </c>
      <c r="C1524" s="392" t="s">
        <v>2398</v>
      </c>
      <c r="D1524" s="393" t="s">
        <v>2025</v>
      </c>
      <c r="E1524" s="394">
        <v>1</v>
      </c>
      <c r="G1524" s="396">
        <f>E1524*F1524</f>
        <v>0</v>
      </c>
      <c r="H1524" s="421"/>
      <c r="O1524" s="399"/>
      <c r="P1524" s="399"/>
      <c r="Q1524" s="399"/>
    </row>
    <row r="1525" spans="2:18" ht="24" customHeight="1">
      <c r="C1525" s="392" t="s">
        <v>2399</v>
      </c>
      <c r="D1525" s="393"/>
      <c r="E1525" s="394"/>
      <c r="G1525" s="396"/>
      <c r="H1525" s="397"/>
      <c r="O1525" s="399"/>
      <c r="P1525" s="399"/>
      <c r="Q1525" s="399"/>
    </row>
    <row r="1526" spans="2:18" ht="24" customHeight="1">
      <c r="C1526" s="392" t="s">
        <v>2400</v>
      </c>
      <c r="D1526" s="393"/>
      <c r="E1526" s="394"/>
      <c r="G1526" s="396"/>
      <c r="H1526" s="397"/>
      <c r="O1526" s="399"/>
      <c r="P1526" s="399"/>
      <c r="Q1526" s="399"/>
    </row>
    <row r="1527" spans="2:18" ht="24" customHeight="1">
      <c r="C1527" s="392" t="s">
        <v>2259</v>
      </c>
      <c r="D1527" s="393"/>
      <c r="E1527" s="394"/>
      <c r="G1527" s="396"/>
      <c r="H1527" s="397"/>
      <c r="O1527" s="399"/>
      <c r="P1527" s="399"/>
      <c r="Q1527" s="399"/>
      <c r="R1527" s="417"/>
    </row>
    <row r="1528" spans="2:18" ht="24" customHeight="1">
      <c r="D1528" s="393"/>
      <c r="E1528" s="394"/>
      <c r="G1528" s="396"/>
      <c r="H1528" s="397"/>
      <c r="O1528" s="399"/>
      <c r="P1528" s="399"/>
      <c r="Q1528" s="399"/>
    </row>
    <row r="1529" spans="2:18" ht="24" customHeight="1">
      <c r="B1529" s="391" t="s">
        <v>3167</v>
      </c>
      <c r="C1529" s="392" t="s">
        <v>2401</v>
      </c>
      <c r="D1529" s="393" t="s">
        <v>1585</v>
      </c>
      <c r="E1529" s="394">
        <v>1</v>
      </c>
      <c r="G1529" s="396">
        <f>E1529*F1529</f>
        <v>0</v>
      </c>
      <c r="H1529" s="421"/>
      <c r="O1529" s="399"/>
      <c r="P1529" s="399"/>
      <c r="Q1529" s="399"/>
    </row>
    <row r="1530" spans="2:18" ht="24" customHeight="1">
      <c r="C1530" s="392" t="s">
        <v>2175</v>
      </c>
      <c r="D1530" s="393"/>
      <c r="E1530" s="394"/>
      <c r="G1530" s="396"/>
      <c r="H1530" s="397"/>
      <c r="O1530" s="399"/>
      <c r="P1530" s="399"/>
      <c r="Q1530" s="399"/>
    </row>
    <row r="1531" spans="2:18" ht="24" customHeight="1">
      <c r="C1531" s="392" t="s">
        <v>2402</v>
      </c>
      <c r="D1531" s="393"/>
      <c r="E1531" s="394"/>
      <c r="G1531" s="396"/>
      <c r="H1531" s="397"/>
      <c r="O1531" s="399"/>
      <c r="P1531" s="399"/>
      <c r="Q1531" s="399"/>
    </row>
    <row r="1532" spans="2:18" ht="24" customHeight="1">
      <c r="C1532" s="392" t="s">
        <v>2403</v>
      </c>
      <c r="D1532" s="393"/>
      <c r="E1532" s="394"/>
      <c r="G1532" s="396"/>
      <c r="H1532" s="397"/>
      <c r="O1532" s="399"/>
      <c r="P1532" s="399"/>
      <c r="Q1532" s="399"/>
    </row>
    <row r="1533" spans="2:18" ht="24" customHeight="1">
      <c r="D1533" s="393"/>
      <c r="E1533" s="394"/>
      <c r="G1533" s="396"/>
      <c r="H1533" s="397"/>
      <c r="O1533" s="399"/>
      <c r="P1533" s="399"/>
      <c r="Q1533" s="399"/>
    </row>
    <row r="1534" spans="2:18" ht="24" customHeight="1">
      <c r="B1534" s="391" t="s">
        <v>2404</v>
      </c>
      <c r="C1534" s="392" t="s">
        <v>2401</v>
      </c>
      <c r="D1534" s="393" t="s">
        <v>1585</v>
      </c>
      <c r="E1534" s="394">
        <v>1</v>
      </c>
      <c r="G1534" s="396">
        <f>E1534*F1534</f>
        <v>0</v>
      </c>
      <c r="H1534" s="421"/>
      <c r="O1534" s="399"/>
      <c r="P1534" s="399"/>
      <c r="Q1534" s="399"/>
    </row>
    <row r="1535" spans="2:18" ht="24" customHeight="1">
      <c r="C1535" s="392" t="s">
        <v>2405</v>
      </c>
      <c r="D1535" s="393"/>
      <c r="E1535" s="394"/>
      <c r="G1535" s="396"/>
      <c r="H1535" s="397"/>
      <c r="O1535" s="399"/>
      <c r="P1535" s="399"/>
      <c r="Q1535" s="399"/>
    </row>
    <row r="1536" spans="2:18" ht="24" customHeight="1">
      <c r="C1536" s="392" t="s">
        <v>2406</v>
      </c>
      <c r="D1536" s="393"/>
      <c r="E1536" s="394"/>
      <c r="G1536" s="396"/>
      <c r="H1536" s="397"/>
      <c r="O1536" s="399"/>
      <c r="P1536" s="399"/>
      <c r="Q1536" s="399"/>
    </row>
    <row r="1537" spans="2:18" ht="24" customHeight="1">
      <c r="C1537" s="392" t="s">
        <v>2403</v>
      </c>
      <c r="D1537" s="393"/>
      <c r="E1537" s="394"/>
      <c r="G1537" s="396"/>
      <c r="H1537" s="397"/>
      <c r="O1537" s="399"/>
      <c r="P1537" s="399"/>
      <c r="Q1537" s="399"/>
    </row>
    <row r="1538" spans="2:18" ht="24" customHeight="1">
      <c r="D1538" s="393"/>
      <c r="E1538" s="394"/>
      <c r="G1538" s="396"/>
      <c r="H1538" s="397"/>
      <c r="O1538" s="399"/>
      <c r="P1538" s="399"/>
      <c r="Q1538" s="399"/>
    </row>
    <row r="1539" spans="2:18" ht="24" customHeight="1">
      <c r="B1539" s="391" t="s">
        <v>2407</v>
      </c>
      <c r="C1539" s="392" t="s">
        <v>2408</v>
      </c>
      <c r="D1539" s="393" t="s">
        <v>1585</v>
      </c>
      <c r="E1539" s="394">
        <v>1</v>
      </c>
      <c r="G1539" s="396">
        <f>E1539*F1539</f>
        <v>0</v>
      </c>
      <c r="H1539" s="421"/>
      <c r="O1539" s="399"/>
      <c r="P1539" s="399"/>
      <c r="Q1539" s="399"/>
    </row>
    <row r="1540" spans="2:18" ht="24" customHeight="1">
      <c r="B1540" s="391" t="s">
        <v>2409</v>
      </c>
      <c r="C1540" s="392" t="s">
        <v>2410</v>
      </c>
      <c r="D1540" s="393"/>
      <c r="E1540" s="394"/>
      <c r="G1540" s="396"/>
      <c r="H1540" s="397"/>
      <c r="O1540" s="399"/>
      <c r="P1540" s="399"/>
      <c r="Q1540" s="399"/>
    </row>
    <row r="1541" spans="2:18" ht="24" customHeight="1">
      <c r="C1541" s="392" t="s">
        <v>2411</v>
      </c>
      <c r="D1541" s="393"/>
      <c r="E1541" s="394"/>
      <c r="G1541" s="396"/>
      <c r="H1541" s="397"/>
      <c r="O1541" s="399"/>
      <c r="P1541" s="399"/>
      <c r="Q1541" s="399"/>
    </row>
    <row r="1542" spans="2:18" ht="24" customHeight="1">
      <c r="D1542" s="393"/>
      <c r="E1542" s="394"/>
      <c r="G1542" s="396"/>
      <c r="H1542" s="397"/>
      <c r="O1542" s="399"/>
      <c r="P1542" s="399"/>
      <c r="Q1542" s="399"/>
    </row>
    <row r="1543" spans="2:18" ht="24" customHeight="1">
      <c r="B1543" s="391" t="s">
        <v>2412</v>
      </c>
      <c r="D1543" s="393"/>
      <c r="E1543" s="394"/>
      <c r="G1543" s="396"/>
      <c r="H1543" s="397"/>
      <c r="O1543" s="399"/>
      <c r="P1543" s="399"/>
      <c r="Q1543" s="399"/>
    </row>
    <row r="1544" spans="2:18" ht="24" customHeight="1">
      <c r="B1544" s="391" t="s">
        <v>2413</v>
      </c>
      <c r="C1544" s="392" t="s">
        <v>2414</v>
      </c>
      <c r="D1544" s="393" t="s">
        <v>101</v>
      </c>
      <c r="E1544" s="394">
        <v>780</v>
      </c>
      <c r="G1544" s="396">
        <f t="shared" ref="G1544:G1551" si="145">E1544*F1544</f>
        <v>0</v>
      </c>
      <c r="H1544" s="431"/>
      <c r="O1544" s="399"/>
      <c r="P1544" s="399"/>
      <c r="Q1544" s="399"/>
    </row>
    <row r="1545" spans="2:18" ht="24" customHeight="1">
      <c r="B1545" s="391" t="s">
        <v>2413</v>
      </c>
      <c r="C1545" s="392" t="s">
        <v>2415</v>
      </c>
      <c r="D1545" s="393" t="s">
        <v>101</v>
      </c>
      <c r="E1545" s="394">
        <v>190</v>
      </c>
      <c r="G1545" s="396">
        <f t="shared" si="145"/>
        <v>0</v>
      </c>
      <c r="H1545" s="431"/>
      <c r="O1545" s="399"/>
      <c r="P1545" s="399"/>
      <c r="Q1545" s="399"/>
    </row>
    <row r="1546" spans="2:18" ht="24" customHeight="1">
      <c r="B1546" s="391" t="s">
        <v>2413</v>
      </c>
      <c r="C1546" s="392" t="s">
        <v>2416</v>
      </c>
      <c r="D1546" s="393" t="s">
        <v>101</v>
      </c>
      <c r="E1546" s="394">
        <v>44</v>
      </c>
      <c r="G1546" s="396">
        <f t="shared" si="145"/>
        <v>0</v>
      </c>
      <c r="H1546" s="431"/>
      <c r="O1546" s="399"/>
      <c r="P1546" s="399"/>
      <c r="Q1546" s="399"/>
    </row>
    <row r="1547" spans="2:18" ht="24" customHeight="1">
      <c r="B1547" s="391" t="s">
        <v>2413</v>
      </c>
      <c r="C1547" s="392" t="s">
        <v>2417</v>
      </c>
      <c r="D1547" s="393" t="s">
        <v>101</v>
      </c>
      <c r="E1547" s="394">
        <v>85</v>
      </c>
      <c r="G1547" s="396">
        <f t="shared" si="145"/>
        <v>0</v>
      </c>
      <c r="H1547" s="431"/>
      <c r="O1547" s="399"/>
      <c r="P1547" s="399"/>
      <c r="Q1547" s="399"/>
    </row>
    <row r="1548" spans="2:18" ht="24" customHeight="1">
      <c r="B1548" s="391" t="s">
        <v>2413</v>
      </c>
      <c r="C1548" s="392" t="s">
        <v>2418</v>
      </c>
      <c r="D1548" s="393" t="s">
        <v>101</v>
      </c>
      <c r="E1548" s="394">
        <v>60</v>
      </c>
      <c r="G1548" s="396">
        <f t="shared" si="145"/>
        <v>0</v>
      </c>
      <c r="H1548" s="431"/>
      <c r="O1548" s="399"/>
      <c r="P1548" s="399"/>
      <c r="Q1548" s="399"/>
    </row>
    <row r="1549" spans="2:18" ht="24" customHeight="1">
      <c r="B1549" s="391" t="s">
        <v>2413</v>
      </c>
      <c r="C1549" s="392" t="s">
        <v>2419</v>
      </c>
      <c r="D1549" s="393" t="s">
        <v>101</v>
      </c>
      <c r="E1549" s="394">
        <v>6</v>
      </c>
      <c r="G1549" s="396">
        <f t="shared" si="145"/>
        <v>0</v>
      </c>
      <c r="H1549" s="431"/>
      <c r="O1549" s="399"/>
      <c r="P1549" s="399"/>
      <c r="Q1549" s="399"/>
    </row>
    <row r="1550" spans="2:18" ht="24" customHeight="1">
      <c r="B1550" s="391" t="s">
        <v>2413</v>
      </c>
      <c r="C1550" s="392" t="s">
        <v>2420</v>
      </c>
      <c r="D1550" s="393" t="s">
        <v>101</v>
      </c>
      <c r="E1550" s="394">
        <v>6</v>
      </c>
      <c r="G1550" s="396">
        <f t="shared" si="145"/>
        <v>0</v>
      </c>
      <c r="H1550" s="431"/>
      <c r="O1550" s="399"/>
      <c r="P1550" s="399"/>
      <c r="Q1550" s="399"/>
    </row>
    <row r="1551" spans="2:18" ht="24" customHeight="1">
      <c r="B1551" s="391" t="s">
        <v>2413</v>
      </c>
      <c r="C1551" s="392" t="s">
        <v>2421</v>
      </c>
      <c r="D1551" s="393" t="s">
        <v>101</v>
      </c>
      <c r="E1551" s="394">
        <v>5</v>
      </c>
      <c r="G1551" s="396">
        <f t="shared" si="145"/>
        <v>0</v>
      </c>
      <c r="H1551" s="431"/>
      <c r="I1551" s="425"/>
      <c r="J1551" s="426"/>
      <c r="K1551" s="426"/>
      <c r="L1551" s="426"/>
      <c r="M1551" s="427"/>
      <c r="O1551" s="399"/>
      <c r="P1551" s="399"/>
      <c r="Q1551" s="399"/>
    </row>
    <row r="1552" spans="2:18" ht="24" customHeight="1">
      <c r="D1552" s="393"/>
      <c r="E1552" s="394"/>
      <c r="G1552" s="396"/>
      <c r="H1552" s="397"/>
      <c r="O1552" s="399"/>
      <c r="P1552" s="399"/>
      <c r="Q1552" s="399"/>
      <c r="R1552" s="417"/>
    </row>
    <row r="1553" spans="2:17" ht="24" customHeight="1">
      <c r="B1553" s="391" t="s">
        <v>2422</v>
      </c>
      <c r="D1553" s="393"/>
      <c r="E1553" s="394"/>
      <c r="G1553" s="396"/>
      <c r="H1553" s="397"/>
      <c r="O1553" s="399"/>
      <c r="P1553" s="399"/>
      <c r="Q1553" s="399"/>
    </row>
    <row r="1554" spans="2:17" ht="24" customHeight="1">
      <c r="B1554" s="391" t="s">
        <v>2413</v>
      </c>
      <c r="C1554" s="392" t="s">
        <v>2414</v>
      </c>
      <c r="D1554" s="393" t="s">
        <v>101</v>
      </c>
      <c r="E1554" s="394">
        <v>1</v>
      </c>
      <c r="G1554" s="396">
        <f>E1554*F1554</f>
        <v>0</v>
      </c>
      <c r="H1554" s="431"/>
      <c r="O1554" s="399"/>
      <c r="P1554" s="399"/>
      <c r="Q1554" s="399"/>
    </row>
    <row r="1555" spans="2:17" ht="24" customHeight="1">
      <c r="D1555" s="393"/>
      <c r="E1555" s="394"/>
      <c r="G1555" s="396"/>
      <c r="H1555" s="397"/>
      <c r="O1555" s="399"/>
      <c r="P1555" s="399"/>
      <c r="Q1555" s="399"/>
    </row>
    <row r="1556" spans="2:17" ht="24" customHeight="1">
      <c r="B1556" s="391" t="s">
        <v>2423</v>
      </c>
      <c r="C1556" s="392" t="s">
        <v>2424</v>
      </c>
      <c r="D1556" s="393" t="s">
        <v>1571</v>
      </c>
      <c r="E1556" s="394">
        <v>12</v>
      </c>
      <c r="G1556" s="396">
        <f t="shared" ref="G1556:G1572" si="146">E1556*F1556</f>
        <v>0</v>
      </c>
      <c r="H1556" s="431"/>
      <c r="O1556" s="399"/>
      <c r="P1556" s="399"/>
      <c r="Q1556" s="399"/>
    </row>
    <row r="1557" spans="2:17" ht="24" customHeight="1">
      <c r="B1557" s="391" t="s">
        <v>2423</v>
      </c>
      <c r="C1557" s="392" t="s">
        <v>2425</v>
      </c>
      <c r="D1557" s="393" t="s">
        <v>1571</v>
      </c>
      <c r="E1557" s="394">
        <v>8</v>
      </c>
      <c r="G1557" s="396">
        <f t="shared" si="146"/>
        <v>0</v>
      </c>
      <c r="H1557" s="431"/>
      <c r="O1557" s="399"/>
      <c r="P1557" s="399"/>
      <c r="Q1557" s="399"/>
    </row>
    <row r="1558" spans="2:17" ht="24" customHeight="1">
      <c r="B1558" s="391" t="s">
        <v>2423</v>
      </c>
      <c r="C1558" s="392" t="s">
        <v>2426</v>
      </c>
      <c r="D1558" s="393" t="s">
        <v>1571</v>
      </c>
      <c r="E1558" s="394">
        <v>2</v>
      </c>
      <c r="G1558" s="396">
        <f t="shared" si="146"/>
        <v>0</v>
      </c>
      <c r="H1558" s="431"/>
      <c r="O1558" s="399"/>
      <c r="P1558" s="399"/>
      <c r="Q1558" s="399"/>
    </row>
    <row r="1559" spans="2:17" ht="24" customHeight="1">
      <c r="B1559" s="391" t="s">
        <v>2423</v>
      </c>
      <c r="C1559" s="392" t="s">
        <v>2427</v>
      </c>
      <c r="D1559" s="393" t="s">
        <v>1571</v>
      </c>
      <c r="E1559" s="394">
        <v>5</v>
      </c>
      <c r="G1559" s="396">
        <f t="shared" si="146"/>
        <v>0</v>
      </c>
      <c r="H1559" s="431"/>
      <c r="O1559" s="399"/>
      <c r="P1559" s="399"/>
      <c r="Q1559" s="399"/>
    </row>
    <row r="1560" spans="2:17" ht="24" customHeight="1">
      <c r="B1560" s="391" t="s">
        <v>2423</v>
      </c>
      <c r="C1560" s="392" t="s">
        <v>2428</v>
      </c>
      <c r="D1560" s="393" t="s">
        <v>1571</v>
      </c>
      <c r="E1560" s="394">
        <v>2</v>
      </c>
      <c r="G1560" s="396">
        <f t="shared" si="146"/>
        <v>0</v>
      </c>
      <c r="H1560" s="431"/>
      <c r="O1560" s="399"/>
      <c r="P1560" s="399"/>
      <c r="Q1560" s="399"/>
    </row>
    <row r="1561" spans="2:17" ht="24" customHeight="1">
      <c r="B1561" s="391" t="s">
        <v>2429</v>
      </c>
      <c r="C1561" s="392" t="s">
        <v>2430</v>
      </c>
      <c r="D1561" s="393" t="s">
        <v>1571</v>
      </c>
      <c r="E1561" s="394">
        <v>2</v>
      </c>
      <c r="G1561" s="396">
        <f t="shared" si="146"/>
        <v>0</v>
      </c>
      <c r="H1561" s="431"/>
      <c r="O1561" s="399"/>
      <c r="P1561" s="399"/>
      <c r="Q1561" s="399"/>
    </row>
    <row r="1562" spans="2:17" ht="24" customHeight="1">
      <c r="B1562" s="391" t="s">
        <v>2198</v>
      </c>
      <c r="C1562" s="392" t="s">
        <v>2199</v>
      </c>
      <c r="D1562" s="393" t="s">
        <v>1571</v>
      </c>
      <c r="E1562" s="394">
        <v>1</v>
      </c>
      <c r="G1562" s="396">
        <f t="shared" si="146"/>
        <v>0</v>
      </c>
      <c r="H1562" s="431"/>
      <c r="O1562" s="399"/>
      <c r="P1562" s="399"/>
      <c r="Q1562" s="399"/>
    </row>
    <row r="1563" spans="2:17" ht="24" customHeight="1">
      <c r="B1563" s="391" t="s">
        <v>2198</v>
      </c>
      <c r="C1563" s="392" t="s">
        <v>2243</v>
      </c>
      <c r="D1563" s="393" t="s">
        <v>1571</v>
      </c>
      <c r="E1563" s="394">
        <v>3</v>
      </c>
      <c r="G1563" s="396">
        <f t="shared" si="146"/>
        <v>0</v>
      </c>
      <c r="H1563" s="431"/>
      <c r="O1563" s="399"/>
      <c r="P1563" s="399"/>
      <c r="Q1563" s="399"/>
    </row>
    <row r="1564" spans="2:17" ht="24" customHeight="1">
      <c r="B1564" s="391" t="s">
        <v>2431</v>
      </c>
      <c r="D1564" s="393" t="s">
        <v>1571</v>
      </c>
      <c r="E1564" s="394">
        <v>1</v>
      </c>
      <c r="G1564" s="396">
        <f t="shared" si="146"/>
        <v>0</v>
      </c>
      <c r="H1564" s="431"/>
      <c r="O1564" s="399"/>
      <c r="P1564" s="399"/>
      <c r="Q1564" s="399"/>
    </row>
    <row r="1565" spans="2:17" ht="24" customHeight="1">
      <c r="B1565" s="391" t="s">
        <v>2203</v>
      </c>
      <c r="C1565" s="392" t="s">
        <v>2204</v>
      </c>
      <c r="D1565" s="393" t="s">
        <v>1571</v>
      </c>
      <c r="E1565" s="394">
        <v>52</v>
      </c>
      <c r="G1565" s="396">
        <f t="shared" si="146"/>
        <v>0</v>
      </c>
      <c r="H1565" s="431"/>
      <c r="O1565" s="399"/>
      <c r="P1565" s="399"/>
      <c r="Q1565" s="399"/>
    </row>
    <row r="1566" spans="2:17" ht="24" customHeight="1">
      <c r="B1566" s="391" t="s">
        <v>2203</v>
      </c>
      <c r="C1566" s="392" t="s">
        <v>2205</v>
      </c>
      <c r="D1566" s="393" t="s">
        <v>1571</v>
      </c>
      <c r="E1566" s="394">
        <v>4</v>
      </c>
      <c r="G1566" s="396">
        <f t="shared" si="146"/>
        <v>0</v>
      </c>
      <c r="H1566" s="431"/>
      <c r="O1566" s="399"/>
      <c r="P1566" s="399"/>
      <c r="Q1566" s="399"/>
    </row>
    <row r="1567" spans="2:17" ht="24" customHeight="1">
      <c r="B1567" s="391" t="s">
        <v>2203</v>
      </c>
      <c r="C1567" s="392" t="s">
        <v>2207</v>
      </c>
      <c r="D1567" s="393" t="s">
        <v>1571</v>
      </c>
      <c r="E1567" s="394">
        <v>3</v>
      </c>
      <c r="G1567" s="396">
        <f t="shared" si="146"/>
        <v>0</v>
      </c>
      <c r="H1567" s="431"/>
      <c r="O1567" s="399"/>
      <c r="P1567" s="399"/>
      <c r="Q1567" s="399"/>
    </row>
    <row r="1568" spans="2:17" ht="24" customHeight="1">
      <c r="B1568" s="391" t="s">
        <v>2212</v>
      </c>
      <c r="C1568" s="392" t="s">
        <v>2432</v>
      </c>
      <c r="D1568" s="393" t="s">
        <v>1571</v>
      </c>
      <c r="E1568" s="394">
        <v>1</v>
      </c>
      <c r="G1568" s="396">
        <f t="shared" si="146"/>
        <v>0</v>
      </c>
      <c r="H1568" s="431"/>
      <c r="O1568" s="399"/>
      <c r="P1568" s="399"/>
      <c r="Q1568" s="399"/>
    </row>
    <row r="1569" spans="1:18" ht="24" customHeight="1">
      <c r="D1569" s="393"/>
      <c r="E1569" s="394"/>
      <c r="G1569" s="396"/>
      <c r="H1569" s="397"/>
      <c r="O1569" s="399"/>
      <c r="P1569" s="399"/>
      <c r="Q1569" s="399"/>
    </row>
    <row r="1570" spans="1:18" ht="24" customHeight="1">
      <c r="B1570" s="391" t="s">
        <v>2229</v>
      </c>
      <c r="D1570" s="393" t="s">
        <v>2228</v>
      </c>
      <c r="E1570" s="394">
        <v>1</v>
      </c>
      <c r="G1570" s="396">
        <f t="shared" si="146"/>
        <v>0</v>
      </c>
      <c r="H1570" s="432"/>
      <c r="O1570" s="399"/>
      <c r="P1570" s="399"/>
      <c r="Q1570" s="399"/>
    </row>
    <row r="1571" spans="1:18" ht="24" customHeight="1">
      <c r="B1571" s="391" t="s">
        <v>2433</v>
      </c>
      <c r="D1571" s="393" t="s">
        <v>2312</v>
      </c>
      <c r="E1571" s="394">
        <v>1</v>
      </c>
      <c r="G1571" s="396">
        <f t="shared" si="146"/>
        <v>0</v>
      </c>
      <c r="H1571" s="432"/>
      <c r="O1571" s="399"/>
      <c r="P1571" s="399"/>
      <c r="Q1571" s="399"/>
    </row>
    <row r="1572" spans="1:18" ht="24" customHeight="1">
      <c r="B1572" s="391" t="s">
        <v>1941</v>
      </c>
      <c r="D1572" s="393" t="s">
        <v>2228</v>
      </c>
      <c r="E1572" s="394">
        <v>1</v>
      </c>
      <c r="G1572" s="396">
        <f t="shared" si="146"/>
        <v>0</v>
      </c>
      <c r="H1572" s="432"/>
      <c r="O1572" s="399"/>
      <c r="P1572" s="399"/>
      <c r="Q1572" s="399"/>
    </row>
    <row r="1573" spans="1:18" ht="24" customHeight="1">
      <c r="A1573" s="399"/>
      <c r="B1573" s="391" t="s">
        <v>2231</v>
      </c>
      <c r="D1573" s="393" t="s">
        <v>2228</v>
      </c>
      <c r="E1573" s="394">
        <v>1</v>
      </c>
      <c r="G1573" s="396">
        <f>SUM(G1546:G1548,G1551)*3%</f>
        <v>0</v>
      </c>
      <c r="H1573" s="452"/>
      <c r="O1573" s="399"/>
      <c r="P1573" s="399"/>
      <c r="Q1573" s="399"/>
    </row>
    <row r="1574" spans="1:18" ht="24" customHeight="1">
      <c r="D1574" s="393"/>
      <c r="E1574" s="394"/>
      <c r="G1574" s="396"/>
      <c r="H1574" s="453"/>
      <c r="O1574" s="399"/>
      <c r="P1574" s="399"/>
      <c r="Q1574" s="399"/>
    </row>
    <row r="1575" spans="1:18" ht="24" customHeight="1">
      <c r="B1575" s="391" t="s">
        <v>2232</v>
      </c>
      <c r="D1575" s="393" t="s">
        <v>2228</v>
      </c>
      <c r="E1575" s="394">
        <v>1</v>
      </c>
      <c r="G1575" s="396">
        <f>SUM(G1554,G1544:G1551)*4%</f>
        <v>0</v>
      </c>
      <c r="H1575" s="452"/>
      <c r="O1575" s="399"/>
      <c r="P1575" s="399"/>
      <c r="Q1575" s="399"/>
    </row>
    <row r="1576" spans="1:18" ht="24" customHeight="1">
      <c r="B1576" s="391" t="s">
        <v>2159</v>
      </c>
      <c r="C1576" s="410"/>
      <c r="D1576" s="411"/>
      <c r="E1576" s="394"/>
      <c r="F1576" s="413"/>
      <c r="G1576" s="395">
        <f>SUM(G1503:G1575)</f>
        <v>0</v>
      </c>
      <c r="H1576" s="424"/>
      <c r="I1576" s="425"/>
      <c r="J1576" s="426"/>
      <c r="K1576" s="426"/>
      <c r="L1576" s="426"/>
      <c r="M1576" s="427"/>
      <c r="O1576" s="399"/>
      <c r="P1576" s="399"/>
      <c r="Q1576" s="399"/>
    </row>
    <row r="1577" spans="1:18" ht="24" customHeight="1">
      <c r="D1577" s="393"/>
      <c r="E1577" s="394"/>
      <c r="G1577" s="396"/>
      <c r="H1577" s="397"/>
      <c r="O1577" s="399"/>
      <c r="P1577" s="399"/>
      <c r="Q1577" s="399"/>
      <c r="R1577" s="417"/>
    </row>
    <row r="1578" spans="1:18" ht="24" customHeight="1">
      <c r="A1578" s="403">
        <f>$A$14</f>
        <v>10</v>
      </c>
      <c r="B1578" s="391" t="str">
        <f>$B$14</f>
        <v>消火設備工事</v>
      </c>
      <c r="D1578" s="393"/>
      <c r="E1578" s="394"/>
      <c r="G1578" s="396"/>
      <c r="H1578" s="397"/>
      <c r="O1578" s="399"/>
      <c r="P1578" s="399"/>
      <c r="Q1578" s="399"/>
    </row>
    <row r="1579" spans="1:18" ht="24" customHeight="1">
      <c r="D1579" s="393"/>
      <c r="E1579" s="394"/>
      <c r="G1579" s="396"/>
      <c r="H1579" s="397"/>
      <c r="O1579" s="399"/>
      <c r="P1579" s="399"/>
      <c r="Q1579" s="399"/>
    </row>
    <row r="1580" spans="1:18" ht="24" customHeight="1">
      <c r="B1580" s="391" t="s">
        <v>2434</v>
      </c>
      <c r="C1580" s="392" t="s">
        <v>2435</v>
      </c>
      <c r="D1580" s="393" t="s">
        <v>2436</v>
      </c>
      <c r="E1580" s="394">
        <v>1</v>
      </c>
      <c r="G1580" s="396">
        <f>E1580*F1580</f>
        <v>0</v>
      </c>
      <c r="H1580" s="421"/>
      <c r="O1580" s="399"/>
      <c r="P1580" s="399"/>
      <c r="Q1580" s="399"/>
    </row>
    <row r="1581" spans="1:18" ht="24" customHeight="1">
      <c r="B1581" s="391" t="s">
        <v>2437</v>
      </c>
      <c r="C1581" s="392" t="s">
        <v>2438</v>
      </c>
      <c r="D1581" s="393"/>
      <c r="E1581" s="394"/>
      <c r="G1581" s="396"/>
      <c r="H1581" s="397"/>
      <c r="O1581" s="399"/>
      <c r="P1581" s="399"/>
      <c r="Q1581" s="399"/>
    </row>
    <row r="1582" spans="1:18" ht="24" customHeight="1">
      <c r="C1582" s="392" t="s">
        <v>2439</v>
      </c>
      <c r="D1582" s="393"/>
      <c r="E1582" s="394"/>
      <c r="G1582" s="396"/>
      <c r="H1582" s="397"/>
      <c r="O1582" s="399"/>
      <c r="P1582" s="399"/>
      <c r="Q1582" s="399"/>
    </row>
    <row r="1583" spans="1:18" ht="24" customHeight="1">
      <c r="C1583" s="392" t="s">
        <v>2440</v>
      </c>
      <c r="D1583" s="393"/>
      <c r="E1583" s="394"/>
      <c r="G1583" s="396"/>
      <c r="H1583" s="397"/>
      <c r="O1583" s="399"/>
      <c r="P1583" s="399"/>
      <c r="Q1583" s="399"/>
    </row>
    <row r="1584" spans="1:18" ht="24" customHeight="1">
      <c r="C1584" s="392" t="s">
        <v>2441</v>
      </c>
      <c r="D1584" s="393"/>
      <c r="E1584" s="394"/>
      <c r="G1584" s="396"/>
      <c r="H1584" s="397"/>
      <c r="O1584" s="399"/>
      <c r="P1584" s="399"/>
      <c r="Q1584" s="399"/>
    </row>
    <row r="1585" spans="2:17" ht="24" customHeight="1">
      <c r="D1585" s="393"/>
      <c r="E1585" s="394"/>
      <c r="G1585" s="396"/>
      <c r="H1585" s="397"/>
      <c r="O1585" s="399"/>
      <c r="P1585" s="399"/>
      <c r="Q1585" s="399"/>
    </row>
    <row r="1586" spans="2:17" ht="24" customHeight="1">
      <c r="B1586" s="391" t="s">
        <v>2442</v>
      </c>
      <c r="C1586" s="392" t="s">
        <v>2443</v>
      </c>
      <c r="D1586" s="393" t="s">
        <v>2436</v>
      </c>
      <c r="E1586" s="394">
        <v>1</v>
      </c>
      <c r="G1586" s="396">
        <f>E1586*F1586</f>
        <v>0</v>
      </c>
      <c r="H1586" s="421"/>
      <c r="O1586" s="399"/>
      <c r="P1586" s="399"/>
      <c r="Q1586" s="399"/>
    </row>
    <row r="1587" spans="2:17" ht="24" customHeight="1">
      <c r="C1587" s="392" t="s">
        <v>2444</v>
      </c>
      <c r="D1587" s="393"/>
      <c r="E1587" s="394"/>
      <c r="G1587" s="396"/>
      <c r="H1587" s="397"/>
      <c r="O1587" s="399"/>
      <c r="P1587" s="399"/>
      <c r="Q1587" s="399"/>
    </row>
    <row r="1588" spans="2:17" ht="24" customHeight="1">
      <c r="C1588" s="392" t="s">
        <v>2445</v>
      </c>
      <c r="D1588" s="393"/>
      <c r="E1588" s="394"/>
      <c r="G1588" s="396"/>
      <c r="H1588" s="397"/>
      <c r="O1588" s="399"/>
      <c r="P1588" s="399"/>
      <c r="Q1588" s="399"/>
    </row>
    <row r="1589" spans="2:17" ht="24" customHeight="1">
      <c r="C1589" s="392" t="s">
        <v>2446</v>
      </c>
      <c r="D1589" s="393"/>
      <c r="E1589" s="394"/>
      <c r="G1589" s="396"/>
      <c r="H1589" s="397"/>
      <c r="O1589" s="399"/>
      <c r="P1589" s="399"/>
      <c r="Q1589" s="399"/>
    </row>
    <row r="1590" spans="2:17" ht="24" customHeight="1">
      <c r="B1590" s="392"/>
      <c r="C1590" s="392" t="s">
        <v>2447</v>
      </c>
      <c r="D1590" s="393"/>
      <c r="E1590" s="394"/>
      <c r="G1590" s="396"/>
      <c r="H1590" s="397"/>
      <c r="O1590" s="399"/>
      <c r="P1590" s="399"/>
      <c r="Q1590" s="399"/>
    </row>
    <row r="1591" spans="2:17" ht="24" customHeight="1">
      <c r="D1591" s="393"/>
      <c r="E1591" s="394"/>
      <c r="G1591" s="396"/>
      <c r="H1591" s="397"/>
      <c r="O1591" s="399"/>
      <c r="P1591" s="399"/>
      <c r="Q1591" s="399"/>
    </row>
    <row r="1592" spans="2:17" ht="24" customHeight="1">
      <c r="B1592" s="391" t="s">
        <v>2448</v>
      </c>
      <c r="C1592" s="392" t="s">
        <v>2449</v>
      </c>
      <c r="D1592" s="393" t="s">
        <v>2331</v>
      </c>
      <c r="E1592" s="394">
        <v>8</v>
      </c>
      <c r="G1592" s="396">
        <f>E1592*F1592</f>
        <v>0</v>
      </c>
      <c r="H1592" s="421"/>
      <c r="O1592" s="399"/>
      <c r="P1592" s="399"/>
      <c r="Q1592" s="399"/>
    </row>
    <row r="1593" spans="2:17" ht="24" customHeight="1">
      <c r="C1593" s="392" t="s">
        <v>2450</v>
      </c>
      <c r="D1593" s="393"/>
      <c r="E1593" s="394"/>
      <c r="G1593" s="396"/>
      <c r="H1593" s="397"/>
      <c r="O1593" s="399"/>
      <c r="P1593" s="399"/>
      <c r="Q1593" s="399"/>
    </row>
    <row r="1594" spans="2:17" ht="24" customHeight="1">
      <c r="C1594" s="392" t="s">
        <v>2451</v>
      </c>
      <c r="D1594" s="393"/>
      <c r="E1594" s="394"/>
      <c r="G1594" s="396"/>
      <c r="H1594" s="397"/>
      <c r="O1594" s="399"/>
      <c r="P1594" s="399"/>
      <c r="Q1594" s="399"/>
    </row>
    <row r="1595" spans="2:17" ht="24" customHeight="1">
      <c r="D1595" s="393"/>
      <c r="E1595" s="394"/>
      <c r="G1595" s="396"/>
      <c r="H1595" s="397"/>
      <c r="O1595" s="399"/>
      <c r="P1595" s="399"/>
      <c r="Q1595" s="399"/>
    </row>
    <row r="1596" spans="2:17" ht="24" customHeight="1">
      <c r="B1596" s="391" t="s">
        <v>2452</v>
      </c>
      <c r="C1596" s="392" t="s">
        <v>2453</v>
      </c>
      <c r="D1596" s="393" t="s">
        <v>1571</v>
      </c>
      <c r="E1596" s="394">
        <v>34</v>
      </c>
      <c r="G1596" s="396">
        <f>E1596*F1596</f>
        <v>0</v>
      </c>
      <c r="H1596" s="421"/>
      <c r="O1596" s="399"/>
      <c r="P1596" s="399"/>
      <c r="Q1596" s="399"/>
    </row>
    <row r="1597" spans="2:17" ht="24" customHeight="1">
      <c r="C1597" s="392" t="s">
        <v>2454</v>
      </c>
      <c r="D1597" s="393"/>
      <c r="E1597" s="394"/>
      <c r="G1597" s="396"/>
      <c r="H1597" s="397"/>
      <c r="O1597" s="399"/>
      <c r="P1597" s="399"/>
      <c r="Q1597" s="399"/>
    </row>
    <row r="1598" spans="2:17" ht="24" customHeight="1">
      <c r="D1598" s="393"/>
      <c r="E1598" s="394"/>
      <c r="G1598" s="396"/>
      <c r="H1598" s="397"/>
      <c r="O1598" s="399"/>
      <c r="P1598" s="399"/>
      <c r="Q1598" s="399"/>
    </row>
    <row r="1599" spans="2:17" ht="24" customHeight="1">
      <c r="B1599" s="391" t="s">
        <v>2455</v>
      </c>
      <c r="D1599" s="393"/>
      <c r="E1599" s="394"/>
      <c r="G1599" s="396"/>
      <c r="H1599" s="397"/>
      <c r="O1599" s="399"/>
      <c r="P1599" s="399"/>
      <c r="Q1599" s="399"/>
    </row>
    <row r="1600" spans="2:17" ht="24" customHeight="1">
      <c r="B1600" s="391" t="s">
        <v>2456</v>
      </c>
      <c r="C1600" s="392" t="s">
        <v>2457</v>
      </c>
      <c r="D1600" s="393" t="s">
        <v>101</v>
      </c>
      <c r="E1600" s="394">
        <v>21</v>
      </c>
      <c r="G1600" s="396">
        <f>E1600*F1600</f>
        <v>0</v>
      </c>
      <c r="H1600" s="431"/>
      <c r="O1600" s="399"/>
      <c r="P1600" s="399"/>
      <c r="Q1600" s="399"/>
    </row>
    <row r="1601" spans="2:18" ht="24" customHeight="1">
      <c r="B1601" s="391" t="s">
        <v>2456</v>
      </c>
      <c r="C1601" s="392" t="s">
        <v>2458</v>
      </c>
      <c r="D1601" s="393" t="s">
        <v>101</v>
      </c>
      <c r="E1601" s="394">
        <v>141</v>
      </c>
      <c r="G1601" s="396">
        <f>E1601*F1601</f>
        <v>0</v>
      </c>
      <c r="H1601" s="431"/>
      <c r="O1601" s="399"/>
      <c r="P1601" s="399"/>
      <c r="Q1601" s="399"/>
    </row>
    <row r="1602" spans="2:18" ht="24" customHeight="1">
      <c r="B1602" s="391" t="s">
        <v>2456</v>
      </c>
      <c r="C1602" s="392" t="s">
        <v>2459</v>
      </c>
      <c r="D1602" s="393" t="s">
        <v>101</v>
      </c>
      <c r="E1602" s="394">
        <v>4</v>
      </c>
      <c r="G1602" s="396">
        <f>E1602*F1602</f>
        <v>0</v>
      </c>
      <c r="H1602" s="431"/>
      <c r="O1602" s="399"/>
      <c r="P1602" s="399"/>
      <c r="Q1602" s="399"/>
      <c r="R1602" s="417"/>
    </row>
    <row r="1603" spans="2:18" ht="24" customHeight="1">
      <c r="B1603" s="391" t="s">
        <v>2456</v>
      </c>
      <c r="C1603" s="392" t="s">
        <v>2460</v>
      </c>
      <c r="D1603" s="393" t="s">
        <v>101</v>
      </c>
      <c r="E1603" s="394">
        <v>7</v>
      </c>
      <c r="G1603" s="396">
        <f>E1603*F1603</f>
        <v>0</v>
      </c>
      <c r="H1603" s="431"/>
      <c r="O1603" s="399"/>
      <c r="P1603" s="399"/>
      <c r="Q1603" s="399"/>
    </row>
    <row r="1604" spans="2:18" ht="24" customHeight="1">
      <c r="B1604" s="391" t="s">
        <v>2456</v>
      </c>
      <c r="C1604" s="392" t="s">
        <v>2461</v>
      </c>
      <c r="D1604" s="393" t="s">
        <v>101</v>
      </c>
      <c r="E1604" s="394">
        <v>3</v>
      </c>
      <c r="G1604" s="396">
        <f>E1604*F1604</f>
        <v>0</v>
      </c>
      <c r="H1604" s="431"/>
      <c r="O1604" s="399"/>
      <c r="P1604" s="399"/>
      <c r="Q1604" s="399"/>
    </row>
    <row r="1605" spans="2:18" ht="24" customHeight="1">
      <c r="D1605" s="393"/>
      <c r="E1605" s="394"/>
      <c r="G1605" s="396"/>
      <c r="H1605" s="397"/>
      <c r="O1605" s="399"/>
      <c r="P1605" s="399"/>
      <c r="Q1605" s="399"/>
    </row>
    <row r="1606" spans="2:18" ht="24" customHeight="1">
      <c r="B1606" s="391" t="s">
        <v>2198</v>
      </c>
      <c r="C1606" s="392" t="s">
        <v>2243</v>
      </c>
      <c r="D1606" s="393" t="s">
        <v>1571</v>
      </c>
      <c r="E1606" s="394">
        <v>1</v>
      </c>
      <c r="G1606" s="396">
        <f>E1606*F1606</f>
        <v>0</v>
      </c>
      <c r="H1606" s="431"/>
      <c r="O1606" s="399"/>
      <c r="P1606" s="399"/>
      <c r="Q1606" s="399"/>
    </row>
    <row r="1607" spans="2:18" ht="24" customHeight="1">
      <c r="B1607" s="391" t="s">
        <v>2462</v>
      </c>
      <c r="C1607" s="392" t="s">
        <v>2463</v>
      </c>
      <c r="D1607" s="393" t="s">
        <v>1571</v>
      </c>
      <c r="E1607" s="394">
        <v>1</v>
      </c>
      <c r="G1607" s="396">
        <f>E1607*F1607</f>
        <v>0</v>
      </c>
      <c r="H1607" s="431"/>
      <c r="O1607" s="399"/>
      <c r="P1607" s="399"/>
      <c r="Q1607" s="399"/>
    </row>
    <row r="1608" spans="2:18" ht="24" customHeight="1">
      <c r="D1608" s="393"/>
      <c r="E1608" s="394"/>
      <c r="G1608" s="396"/>
      <c r="H1608" s="397"/>
      <c r="O1608" s="399"/>
      <c r="P1608" s="399"/>
      <c r="Q1608" s="399"/>
    </row>
    <row r="1609" spans="2:18" ht="24" customHeight="1">
      <c r="B1609" s="391" t="s">
        <v>2229</v>
      </c>
      <c r="D1609" s="393" t="s">
        <v>2228</v>
      </c>
      <c r="E1609" s="394">
        <v>1</v>
      </c>
      <c r="G1609" s="396">
        <f>E1609*F1609</f>
        <v>0</v>
      </c>
      <c r="H1609" s="432"/>
      <c r="O1609" s="399"/>
      <c r="P1609" s="399"/>
      <c r="Q1609" s="399"/>
    </row>
    <row r="1610" spans="2:18" ht="24" customHeight="1">
      <c r="B1610" s="391" t="s">
        <v>2433</v>
      </c>
      <c r="D1610" s="393" t="s">
        <v>2312</v>
      </c>
      <c r="E1610" s="394">
        <v>1</v>
      </c>
      <c r="G1610" s="396">
        <f t="shared" ref="G1610:G1611" si="147">E1610*F1610</f>
        <v>0</v>
      </c>
      <c r="H1610" s="432"/>
      <c r="O1610" s="399"/>
      <c r="P1610" s="399"/>
      <c r="Q1610" s="399"/>
    </row>
    <row r="1611" spans="2:18" ht="24" customHeight="1">
      <c r="B1611" s="391" t="s">
        <v>1941</v>
      </c>
      <c r="D1611" s="393" t="s">
        <v>2228</v>
      </c>
      <c r="E1611" s="394">
        <v>1</v>
      </c>
      <c r="G1611" s="396">
        <f t="shared" si="147"/>
        <v>0</v>
      </c>
      <c r="H1611" s="432"/>
      <c r="O1611" s="399"/>
      <c r="P1611" s="399"/>
      <c r="Q1611" s="399"/>
    </row>
    <row r="1612" spans="2:18" ht="24" customHeight="1">
      <c r="B1612" s="391" t="s">
        <v>2231</v>
      </c>
      <c r="D1612" s="393" t="s">
        <v>2228</v>
      </c>
      <c r="E1612" s="394">
        <v>1</v>
      </c>
      <c r="G1612" s="396">
        <f>SUM(G1601,G1604)*3%</f>
        <v>0</v>
      </c>
      <c r="H1612" s="452"/>
      <c r="O1612" s="399"/>
      <c r="P1612" s="399"/>
      <c r="Q1612" s="399"/>
    </row>
    <row r="1613" spans="2:18" ht="24" customHeight="1">
      <c r="D1613" s="393"/>
      <c r="E1613" s="394"/>
      <c r="G1613" s="396"/>
      <c r="H1613" s="452"/>
      <c r="O1613" s="399"/>
      <c r="P1613" s="399"/>
      <c r="Q1613" s="399"/>
    </row>
    <row r="1614" spans="2:18" ht="24" customHeight="1">
      <c r="B1614" s="391" t="s">
        <v>2232</v>
      </c>
      <c r="D1614" s="393" t="s">
        <v>2228</v>
      </c>
      <c r="E1614" s="394">
        <v>1</v>
      </c>
      <c r="G1614" s="396">
        <f>SUM(G1600:G1604)*4%</f>
        <v>0</v>
      </c>
      <c r="H1614" s="452"/>
      <c r="O1614" s="399"/>
      <c r="P1614" s="399"/>
      <c r="Q1614" s="399"/>
    </row>
    <row r="1615" spans="2:18" ht="24" customHeight="1">
      <c r="D1615" s="393"/>
      <c r="E1615" s="394"/>
      <c r="G1615" s="396"/>
      <c r="H1615" s="397"/>
      <c r="O1615" s="399"/>
      <c r="P1615" s="399"/>
      <c r="Q1615" s="399"/>
    </row>
    <row r="1616" spans="2:18" ht="24" customHeight="1">
      <c r="D1616" s="393"/>
      <c r="E1616" s="394"/>
      <c r="G1616" s="396"/>
      <c r="H1616" s="397"/>
      <c r="O1616" s="399"/>
      <c r="P1616" s="399"/>
      <c r="Q1616" s="399"/>
    </row>
    <row r="1617" spans="1:18" ht="24" customHeight="1">
      <c r="D1617" s="393"/>
      <c r="E1617" s="394"/>
      <c r="G1617" s="396"/>
      <c r="H1617" s="397"/>
      <c r="O1617" s="399"/>
      <c r="P1617" s="399"/>
      <c r="Q1617" s="399"/>
    </row>
    <row r="1618" spans="1:18" ht="24" customHeight="1">
      <c r="D1618" s="393"/>
      <c r="E1618" s="394"/>
      <c r="G1618" s="396"/>
      <c r="H1618" s="397"/>
      <c r="O1618" s="399"/>
      <c r="P1618" s="399"/>
      <c r="Q1618" s="399"/>
    </row>
    <row r="1619" spans="1:18" ht="24" customHeight="1">
      <c r="D1619" s="393"/>
      <c r="E1619" s="394"/>
      <c r="G1619" s="396"/>
      <c r="H1619" s="397"/>
      <c r="O1619" s="399"/>
      <c r="P1619" s="399"/>
      <c r="Q1619" s="399"/>
    </row>
    <row r="1620" spans="1:18" ht="24" customHeight="1">
      <c r="D1620" s="393"/>
      <c r="E1620" s="394"/>
      <c r="G1620" s="396"/>
      <c r="H1620" s="397"/>
      <c r="O1620" s="399"/>
      <c r="P1620" s="399"/>
      <c r="Q1620" s="399"/>
    </row>
    <row r="1621" spans="1:18" ht="24" customHeight="1">
      <c r="D1621" s="393"/>
      <c r="E1621" s="394"/>
      <c r="G1621" s="396"/>
      <c r="H1621" s="397"/>
      <c r="O1621" s="399"/>
      <c r="P1621" s="399"/>
      <c r="Q1621" s="399"/>
    </row>
    <row r="1622" spans="1:18" ht="24" customHeight="1">
      <c r="D1622" s="393"/>
      <c r="E1622" s="394"/>
      <c r="G1622" s="396"/>
      <c r="H1622" s="397"/>
      <c r="O1622" s="399"/>
      <c r="P1622" s="399"/>
      <c r="Q1622" s="399"/>
    </row>
    <row r="1623" spans="1:18" ht="24" customHeight="1">
      <c r="D1623" s="393"/>
      <c r="E1623" s="394"/>
      <c r="G1623" s="396"/>
      <c r="H1623" s="397"/>
      <c r="O1623" s="399"/>
      <c r="P1623" s="399"/>
      <c r="Q1623" s="399"/>
    </row>
    <row r="1624" spans="1:18" ht="24" customHeight="1">
      <c r="D1624" s="393"/>
      <c r="E1624" s="394"/>
      <c r="G1624" s="396"/>
      <c r="H1624" s="397"/>
      <c r="O1624" s="399"/>
      <c r="P1624" s="399"/>
      <c r="Q1624" s="399"/>
    </row>
    <row r="1625" spans="1:18" ht="24" customHeight="1">
      <c r="D1625" s="393"/>
      <c r="E1625" s="394"/>
      <c r="G1625" s="396"/>
      <c r="H1625" s="397"/>
      <c r="O1625" s="399"/>
      <c r="P1625" s="399"/>
      <c r="Q1625" s="399"/>
    </row>
    <row r="1626" spans="1:18" ht="24" customHeight="1">
      <c r="B1626" s="391" t="s">
        <v>2159</v>
      </c>
      <c r="C1626" s="410"/>
      <c r="D1626" s="411"/>
      <c r="E1626" s="394"/>
      <c r="F1626" s="413"/>
      <c r="G1626" s="395">
        <f>SUM(G1578:G1625)</f>
        <v>0</v>
      </c>
      <c r="H1626" s="424"/>
      <c r="I1626" s="425"/>
      <c r="J1626" s="426"/>
      <c r="K1626" s="426"/>
      <c r="L1626" s="426"/>
      <c r="M1626" s="427"/>
      <c r="O1626" s="399"/>
      <c r="P1626" s="399"/>
      <c r="Q1626" s="399"/>
    </row>
    <row r="1627" spans="1:18" ht="24" customHeight="1">
      <c r="D1627" s="393"/>
      <c r="E1627" s="394"/>
      <c r="G1627" s="396"/>
      <c r="H1627" s="397"/>
      <c r="O1627" s="399"/>
      <c r="P1627" s="399"/>
      <c r="Q1627" s="399"/>
      <c r="R1627" s="417"/>
    </row>
    <row r="1628" spans="1:18" ht="24" customHeight="1">
      <c r="A1628" s="403">
        <f>$A$15</f>
        <v>11</v>
      </c>
      <c r="B1628" s="391" t="str">
        <f>$B$15</f>
        <v>ガス設備工事</v>
      </c>
      <c r="D1628" s="428"/>
      <c r="E1628" s="394"/>
      <c r="H1628" s="429"/>
      <c r="I1628" s="428"/>
      <c r="J1628" s="395"/>
    </row>
    <row r="1629" spans="1:18" ht="24" customHeight="1">
      <c r="D1629" s="393"/>
      <c r="E1629" s="394"/>
      <c r="G1629" s="396" t="s">
        <v>256</v>
      </c>
      <c r="H1629" s="397"/>
    </row>
    <row r="1630" spans="1:18" ht="24" customHeight="1">
      <c r="A1630" s="422" t="s">
        <v>2160</v>
      </c>
      <c r="B1630" s="391" t="s">
        <v>2464</v>
      </c>
      <c r="D1630" s="393" t="s">
        <v>212</v>
      </c>
      <c r="E1630" s="394">
        <v>1</v>
      </c>
      <c r="G1630" s="396">
        <f>$G$1676</f>
        <v>0</v>
      </c>
      <c r="H1630" s="397"/>
      <c r="O1630" s="399"/>
      <c r="P1630" s="399"/>
      <c r="Q1630" s="399"/>
    </row>
    <row r="1631" spans="1:18" ht="24" customHeight="1">
      <c r="A1631" s="422" t="s">
        <v>2162</v>
      </c>
      <c r="B1631" s="391" t="s">
        <v>2465</v>
      </c>
      <c r="D1631" s="393" t="s">
        <v>212</v>
      </c>
      <c r="E1631" s="394">
        <v>1</v>
      </c>
      <c r="G1631" s="396">
        <f>$G$1701</f>
        <v>0</v>
      </c>
      <c r="H1631" s="397"/>
      <c r="O1631" s="399"/>
      <c r="P1631" s="399"/>
      <c r="Q1631" s="399"/>
    </row>
    <row r="1632" spans="1:18" ht="24" customHeight="1">
      <c r="A1632" s="399"/>
      <c r="D1632" s="393"/>
      <c r="E1632" s="394"/>
      <c r="G1632" s="396"/>
      <c r="H1632" s="397"/>
      <c r="O1632" s="399"/>
      <c r="P1632" s="399"/>
      <c r="Q1632" s="399"/>
    </row>
    <row r="1633" spans="1:17" ht="24" customHeight="1">
      <c r="A1633" s="399"/>
      <c r="D1633" s="393"/>
      <c r="E1633" s="394"/>
      <c r="G1633" s="396"/>
      <c r="H1633" s="397"/>
      <c r="O1633" s="399"/>
      <c r="P1633" s="399"/>
      <c r="Q1633" s="399"/>
    </row>
    <row r="1634" spans="1:17" ht="24" customHeight="1">
      <c r="A1634" s="399"/>
      <c r="D1634" s="393"/>
      <c r="E1634" s="394"/>
      <c r="G1634" s="396"/>
      <c r="H1634" s="397"/>
      <c r="O1634" s="399"/>
      <c r="P1634" s="399"/>
      <c r="Q1634" s="399"/>
    </row>
    <row r="1635" spans="1:17" ht="24" customHeight="1">
      <c r="A1635" s="399"/>
      <c r="D1635" s="393"/>
      <c r="E1635" s="394"/>
      <c r="G1635" s="396"/>
      <c r="H1635" s="397"/>
      <c r="O1635" s="399"/>
      <c r="P1635" s="399"/>
      <c r="Q1635" s="399"/>
    </row>
    <row r="1636" spans="1:17" ht="24" customHeight="1">
      <c r="A1636" s="399"/>
      <c r="D1636" s="393"/>
      <c r="E1636" s="394"/>
      <c r="G1636" s="396"/>
      <c r="H1636" s="397"/>
      <c r="O1636" s="399"/>
      <c r="P1636" s="399"/>
      <c r="Q1636" s="399"/>
    </row>
    <row r="1637" spans="1:17" ht="24" customHeight="1">
      <c r="A1637" s="399"/>
      <c r="D1637" s="393"/>
      <c r="E1637" s="394"/>
      <c r="G1637" s="396"/>
      <c r="H1637" s="397"/>
      <c r="O1637" s="399"/>
      <c r="P1637" s="399"/>
      <c r="Q1637" s="399"/>
    </row>
    <row r="1638" spans="1:17" ht="24" customHeight="1">
      <c r="A1638" s="399"/>
      <c r="D1638" s="393"/>
      <c r="E1638" s="394"/>
      <c r="G1638" s="396"/>
      <c r="H1638" s="397"/>
      <c r="O1638" s="399"/>
      <c r="P1638" s="399"/>
      <c r="Q1638" s="399"/>
    </row>
    <row r="1639" spans="1:17" ht="24" customHeight="1">
      <c r="A1639" s="399"/>
      <c r="D1639" s="393"/>
      <c r="E1639" s="394"/>
      <c r="G1639" s="396"/>
      <c r="H1639" s="397"/>
      <c r="O1639" s="399"/>
      <c r="P1639" s="399"/>
      <c r="Q1639" s="399"/>
    </row>
    <row r="1640" spans="1:17" ht="24" customHeight="1">
      <c r="A1640" s="399"/>
      <c r="D1640" s="393"/>
      <c r="E1640" s="394"/>
      <c r="G1640" s="396"/>
      <c r="H1640" s="397"/>
      <c r="O1640" s="399"/>
      <c r="P1640" s="399"/>
      <c r="Q1640" s="399"/>
    </row>
    <row r="1641" spans="1:17" ht="24" customHeight="1">
      <c r="A1641" s="399"/>
      <c r="D1641" s="393"/>
      <c r="E1641" s="394"/>
      <c r="G1641" s="396"/>
      <c r="H1641" s="397"/>
      <c r="O1641" s="399"/>
      <c r="P1641" s="399"/>
      <c r="Q1641" s="399"/>
    </row>
    <row r="1642" spans="1:17" ht="24" customHeight="1">
      <c r="A1642" s="399"/>
      <c r="D1642" s="393"/>
      <c r="E1642" s="394"/>
      <c r="G1642" s="396"/>
      <c r="H1642" s="397"/>
      <c r="O1642" s="418"/>
      <c r="P1642" s="418"/>
      <c r="Q1642" s="418"/>
    </row>
    <row r="1643" spans="1:17" ht="24" customHeight="1">
      <c r="A1643" s="399"/>
      <c r="D1643" s="393"/>
      <c r="E1643" s="394"/>
      <c r="G1643" s="396"/>
      <c r="H1643" s="397"/>
      <c r="O1643" s="399"/>
      <c r="P1643" s="399"/>
      <c r="Q1643" s="399"/>
    </row>
    <row r="1644" spans="1:17" ht="24" customHeight="1">
      <c r="A1644" s="399"/>
      <c r="D1644" s="393"/>
      <c r="E1644" s="394"/>
      <c r="G1644" s="396"/>
      <c r="H1644" s="397"/>
      <c r="O1644" s="399"/>
      <c r="P1644" s="399"/>
      <c r="Q1644" s="399"/>
    </row>
    <row r="1645" spans="1:17" ht="24" customHeight="1">
      <c r="A1645" s="399"/>
      <c r="D1645" s="393"/>
      <c r="E1645" s="394"/>
      <c r="G1645" s="396"/>
      <c r="H1645" s="397"/>
      <c r="O1645" s="399"/>
      <c r="P1645" s="399"/>
      <c r="Q1645" s="399"/>
    </row>
    <row r="1646" spans="1:17" ht="24" customHeight="1">
      <c r="D1646" s="393"/>
      <c r="E1646" s="394"/>
      <c r="G1646" s="396"/>
      <c r="H1646" s="397"/>
      <c r="O1646" s="399"/>
      <c r="P1646" s="399"/>
      <c r="Q1646" s="399"/>
    </row>
    <row r="1647" spans="1:17" ht="24" customHeight="1">
      <c r="A1647" s="399"/>
      <c r="D1647" s="393"/>
      <c r="E1647" s="394"/>
      <c r="G1647" s="396"/>
      <c r="H1647" s="397"/>
      <c r="O1647" s="399"/>
      <c r="P1647" s="399"/>
      <c r="Q1647" s="399"/>
    </row>
    <row r="1648" spans="1:17" ht="24" customHeight="1">
      <c r="A1648" s="399"/>
      <c r="D1648" s="393"/>
      <c r="E1648" s="394"/>
      <c r="G1648" s="396"/>
      <c r="H1648" s="397"/>
      <c r="O1648" s="399"/>
      <c r="P1648" s="399"/>
      <c r="Q1648" s="399"/>
    </row>
    <row r="1649" spans="1:18" ht="24" customHeight="1">
      <c r="D1649" s="393"/>
      <c r="E1649" s="394"/>
      <c r="G1649" s="396"/>
      <c r="H1649" s="397"/>
      <c r="O1649" s="399"/>
      <c r="P1649" s="399"/>
      <c r="Q1649" s="399"/>
    </row>
    <row r="1650" spans="1:18" ht="24" customHeight="1">
      <c r="D1650" s="393"/>
      <c r="E1650" s="394"/>
      <c r="G1650" s="396"/>
      <c r="H1650" s="397"/>
      <c r="O1650" s="399"/>
      <c r="P1650" s="399"/>
      <c r="Q1650" s="399"/>
    </row>
    <row r="1651" spans="1:18" ht="24" customHeight="1">
      <c r="B1651" s="391" t="s">
        <v>2159</v>
      </c>
      <c r="C1651" s="410"/>
      <c r="D1651" s="411"/>
      <c r="E1651" s="394"/>
      <c r="F1651" s="413"/>
      <c r="G1651" s="395">
        <f>SUM(G1628:G1650)</f>
        <v>0</v>
      </c>
      <c r="H1651" s="424"/>
      <c r="I1651" s="425"/>
      <c r="J1651" s="426"/>
      <c r="K1651" s="426"/>
      <c r="L1651" s="426"/>
      <c r="M1651" s="427"/>
      <c r="O1651" s="399"/>
      <c r="P1651" s="399"/>
      <c r="Q1651" s="399"/>
    </row>
    <row r="1652" spans="1:18" ht="24" customHeight="1">
      <c r="D1652" s="393"/>
      <c r="E1652" s="394"/>
      <c r="G1652" s="396" t="s">
        <v>256</v>
      </c>
      <c r="H1652" s="397"/>
      <c r="O1652" s="399"/>
      <c r="P1652" s="399"/>
      <c r="Q1652" s="399"/>
      <c r="R1652" s="417"/>
    </row>
    <row r="1653" spans="1:18" ht="24" customHeight="1">
      <c r="A1653" s="422" t="str">
        <f>A1630</f>
        <v>(1)</v>
      </c>
      <c r="B1653" s="391" t="str">
        <f>B1630</f>
        <v>屋内ガス設備</v>
      </c>
      <c r="D1653" s="393"/>
      <c r="E1653" s="394"/>
      <c r="G1653" s="396"/>
      <c r="H1653" s="397"/>
      <c r="O1653" s="399"/>
      <c r="P1653" s="399"/>
      <c r="Q1653" s="399"/>
    </row>
    <row r="1654" spans="1:18" ht="24" customHeight="1">
      <c r="D1654" s="393"/>
      <c r="E1654" s="394"/>
      <c r="G1654" s="396"/>
      <c r="H1654" s="397"/>
      <c r="O1654" s="399"/>
      <c r="P1654" s="399"/>
      <c r="Q1654" s="399"/>
    </row>
    <row r="1655" spans="1:18" ht="24" customHeight="1">
      <c r="B1655" s="391" t="s">
        <v>2466</v>
      </c>
      <c r="D1655" s="393"/>
      <c r="E1655" s="394"/>
      <c r="G1655" s="396"/>
      <c r="H1655" s="397"/>
      <c r="O1655" s="399"/>
      <c r="P1655" s="399"/>
      <c r="Q1655" s="399"/>
    </row>
    <row r="1656" spans="1:18" ht="24" customHeight="1">
      <c r="B1656" s="391" t="s">
        <v>2467</v>
      </c>
      <c r="C1656" s="392" t="s">
        <v>2468</v>
      </c>
      <c r="D1656" s="393" t="s">
        <v>101</v>
      </c>
      <c r="E1656" s="394">
        <v>208</v>
      </c>
      <c r="G1656" s="396">
        <f>E1656*F1656</f>
        <v>0</v>
      </c>
      <c r="H1656" s="431"/>
      <c r="O1656" s="399"/>
      <c r="P1656" s="399"/>
      <c r="Q1656" s="399"/>
    </row>
    <row r="1657" spans="1:18" ht="24" customHeight="1">
      <c r="B1657" s="391" t="s">
        <v>2467</v>
      </c>
      <c r="C1657" s="392" t="s">
        <v>2458</v>
      </c>
      <c r="D1657" s="393" t="s">
        <v>101</v>
      </c>
      <c r="E1657" s="394">
        <v>49</v>
      </c>
      <c r="G1657" s="396">
        <f>E1657*F1657</f>
        <v>0</v>
      </c>
      <c r="H1657" s="431"/>
      <c r="O1657" s="399"/>
      <c r="P1657" s="399"/>
      <c r="Q1657" s="399"/>
    </row>
    <row r="1658" spans="1:18" ht="24" customHeight="1">
      <c r="B1658" s="391" t="s">
        <v>2467</v>
      </c>
      <c r="C1658" s="392" t="s">
        <v>2469</v>
      </c>
      <c r="D1658" s="393" t="s">
        <v>101</v>
      </c>
      <c r="E1658" s="394">
        <v>24</v>
      </c>
      <c r="G1658" s="396">
        <f>E1658*F1658</f>
        <v>0</v>
      </c>
      <c r="H1658" s="431"/>
      <c r="O1658" s="399"/>
      <c r="P1658" s="399"/>
      <c r="Q1658" s="399"/>
    </row>
    <row r="1659" spans="1:18" ht="24" customHeight="1">
      <c r="B1659" s="391" t="s">
        <v>2467</v>
      </c>
      <c r="C1659" s="392" t="s">
        <v>2470</v>
      </c>
      <c r="D1659" s="393" t="s">
        <v>101</v>
      </c>
      <c r="E1659" s="394">
        <v>1</v>
      </c>
      <c r="G1659" s="396">
        <f>E1659*F1659</f>
        <v>0</v>
      </c>
      <c r="H1659" s="431"/>
      <c r="O1659" s="399"/>
      <c r="P1659" s="399"/>
      <c r="Q1659" s="399"/>
    </row>
    <row r="1660" spans="1:18" ht="24" customHeight="1">
      <c r="D1660" s="393"/>
      <c r="E1660" s="394"/>
      <c r="G1660" s="396"/>
      <c r="H1660" s="397"/>
      <c r="O1660" s="399"/>
      <c r="P1660" s="399"/>
      <c r="Q1660" s="399"/>
    </row>
    <row r="1661" spans="1:18" ht="24" customHeight="1">
      <c r="B1661" s="391" t="s">
        <v>2471</v>
      </c>
      <c r="C1661" s="392" t="s">
        <v>2222</v>
      </c>
      <c r="D1661" s="393" t="s">
        <v>1571</v>
      </c>
      <c r="E1661" s="394">
        <v>10</v>
      </c>
      <c r="G1661" s="396">
        <f>E1661*F1661</f>
        <v>0</v>
      </c>
      <c r="H1661" s="431"/>
      <c r="O1661" s="399"/>
      <c r="P1661" s="399"/>
      <c r="Q1661" s="399"/>
    </row>
    <row r="1662" spans="1:18" ht="24" customHeight="1">
      <c r="B1662" s="391" t="s">
        <v>2198</v>
      </c>
      <c r="C1662" s="392" t="s">
        <v>2243</v>
      </c>
      <c r="D1662" s="393" t="s">
        <v>1571</v>
      </c>
      <c r="E1662" s="394">
        <v>1</v>
      </c>
      <c r="G1662" s="396">
        <f>E1662*F1662</f>
        <v>0</v>
      </c>
      <c r="H1662" s="431"/>
      <c r="O1662" s="399"/>
      <c r="P1662" s="399"/>
      <c r="Q1662" s="399"/>
    </row>
    <row r="1663" spans="1:18" ht="24" customHeight="1">
      <c r="D1663" s="393"/>
      <c r="E1663" s="394"/>
      <c r="G1663" s="396"/>
      <c r="H1663" s="397"/>
      <c r="O1663" s="399"/>
      <c r="P1663" s="399"/>
      <c r="Q1663" s="399"/>
    </row>
    <row r="1664" spans="1:18" ht="24" customHeight="1">
      <c r="B1664" s="391" t="s">
        <v>2231</v>
      </c>
      <c r="D1664" s="393" t="s">
        <v>2228</v>
      </c>
      <c r="E1664" s="394">
        <v>1</v>
      </c>
      <c r="G1664" s="396">
        <f>SUM(G1657,G1659)*3%</f>
        <v>0</v>
      </c>
      <c r="H1664" s="452"/>
      <c r="O1664" s="399"/>
      <c r="P1664" s="399"/>
      <c r="Q1664" s="399"/>
    </row>
    <row r="1665" spans="1:18" ht="24" customHeight="1">
      <c r="D1665" s="393"/>
      <c r="E1665" s="394"/>
      <c r="G1665" s="396"/>
      <c r="H1665" s="452"/>
      <c r="O1665" s="399"/>
      <c r="P1665" s="399"/>
      <c r="Q1665" s="399"/>
    </row>
    <row r="1666" spans="1:18" ht="24" customHeight="1">
      <c r="B1666" s="391" t="s">
        <v>2232</v>
      </c>
      <c r="D1666" s="393" t="s">
        <v>2228</v>
      </c>
      <c r="E1666" s="394">
        <v>1</v>
      </c>
      <c r="G1666" s="396">
        <f>SUM(G1656:G1659)*4%</f>
        <v>0</v>
      </c>
      <c r="H1666" s="452"/>
      <c r="O1666" s="399"/>
      <c r="P1666" s="399"/>
      <c r="Q1666" s="399"/>
    </row>
    <row r="1667" spans="1:18" ht="24" customHeight="1">
      <c r="D1667" s="393"/>
      <c r="E1667" s="394"/>
      <c r="G1667" s="396"/>
      <c r="H1667" s="397"/>
      <c r="O1667" s="399"/>
      <c r="P1667" s="399"/>
      <c r="Q1667" s="399"/>
    </row>
    <row r="1668" spans="1:18" ht="24" customHeight="1">
      <c r="D1668" s="393"/>
      <c r="E1668" s="394"/>
      <c r="G1668" s="396"/>
      <c r="H1668" s="397"/>
      <c r="O1668" s="399"/>
      <c r="P1668" s="399"/>
      <c r="Q1668" s="399"/>
    </row>
    <row r="1669" spans="1:18" ht="24" customHeight="1">
      <c r="D1669" s="393"/>
      <c r="E1669" s="394"/>
      <c r="G1669" s="396"/>
      <c r="H1669" s="397"/>
      <c r="O1669" s="399"/>
      <c r="P1669" s="399"/>
      <c r="Q1669" s="399"/>
    </row>
    <row r="1670" spans="1:18" ht="24" customHeight="1">
      <c r="D1670" s="393"/>
      <c r="E1670" s="394"/>
      <c r="G1670" s="396"/>
      <c r="H1670" s="397"/>
      <c r="O1670" s="399"/>
      <c r="P1670" s="399"/>
      <c r="Q1670" s="399"/>
    </row>
    <row r="1671" spans="1:18" ht="24" customHeight="1">
      <c r="D1671" s="393"/>
      <c r="E1671" s="394"/>
      <c r="G1671" s="396"/>
      <c r="H1671" s="397"/>
      <c r="O1671" s="399"/>
      <c r="P1671" s="399"/>
      <c r="Q1671" s="399"/>
    </row>
    <row r="1672" spans="1:18" ht="24" customHeight="1">
      <c r="D1672" s="393"/>
      <c r="E1672" s="394"/>
      <c r="G1672" s="396"/>
      <c r="H1672" s="397"/>
      <c r="O1672" s="399"/>
      <c r="P1672" s="399"/>
      <c r="Q1672" s="399"/>
    </row>
    <row r="1673" spans="1:18" ht="24" customHeight="1">
      <c r="D1673" s="393"/>
      <c r="E1673" s="394"/>
      <c r="G1673" s="396"/>
      <c r="H1673" s="397"/>
      <c r="O1673" s="399"/>
      <c r="P1673" s="399"/>
      <c r="Q1673" s="399"/>
    </row>
    <row r="1674" spans="1:18" ht="24" customHeight="1">
      <c r="D1674" s="393"/>
      <c r="E1674" s="394"/>
      <c r="G1674" s="396"/>
      <c r="H1674" s="397"/>
      <c r="O1674" s="399"/>
      <c r="P1674" s="399"/>
      <c r="Q1674" s="399"/>
    </row>
    <row r="1675" spans="1:18" ht="24" customHeight="1">
      <c r="D1675" s="393"/>
      <c r="E1675" s="394"/>
      <c r="G1675" s="396"/>
      <c r="H1675" s="397"/>
      <c r="O1675" s="399"/>
      <c r="P1675" s="399"/>
      <c r="Q1675" s="399"/>
    </row>
    <row r="1676" spans="1:18" ht="24" customHeight="1">
      <c r="B1676" s="391" t="s">
        <v>2159</v>
      </c>
      <c r="C1676" s="438"/>
      <c r="D1676" s="439"/>
      <c r="E1676" s="394"/>
      <c r="F1676" s="440"/>
      <c r="G1676" s="395">
        <f>SUM(G1655:G1675)</f>
        <v>0</v>
      </c>
      <c r="H1676" s="397"/>
      <c r="O1676" s="399"/>
      <c r="P1676" s="399"/>
      <c r="Q1676" s="399"/>
    </row>
    <row r="1677" spans="1:18" ht="24" customHeight="1">
      <c r="D1677" s="393"/>
      <c r="E1677" s="394"/>
      <c r="G1677" s="396"/>
      <c r="H1677" s="397"/>
      <c r="O1677" s="399"/>
      <c r="P1677" s="399"/>
      <c r="Q1677" s="399"/>
      <c r="R1677" s="417"/>
    </row>
    <row r="1678" spans="1:18" ht="24" customHeight="1">
      <c r="A1678" s="422" t="s">
        <v>3161</v>
      </c>
      <c r="B1678" s="391" t="str">
        <f>$B$1631</f>
        <v>屋外ガス設備</v>
      </c>
      <c r="D1678" s="393"/>
      <c r="E1678" s="394"/>
      <c r="G1678" s="396"/>
      <c r="H1678" s="397"/>
      <c r="O1678" s="399"/>
      <c r="P1678" s="399"/>
      <c r="Q1678" s="399"/>
    </row>
    <row r="1679" spans="1:18" ht="24" customHeight="1">
      <c r="D1679" s="393"/>
      <c r="E1679" s="394"/>
      <c r="G1679" s="396"/>
      <c r="H1679" s="397"/>
      <c r="O1679" s="399"/>
      <c r="P1679" s="399"/>
      <c r="Q1679" s="399"/>
    </row>
    <row r="1680" spans="1:18" ht="24" customHeight="1">
      <c r="B1680" s="391" t="s">
        <v>2466</v>
      </c>
      <c r="D1680" s="393"/>
      <c r="E1680" s="394"/>
      <c r="G1680" s="396"/>
      <c r="H1680" s="397"/>
      <c r="O1680" s="399"/>
      <c r="P1680" s="399"/>
      <c r="Q1680" s="399"/>
    </row>
    <row r="1681" spans="2:17" ht="24" customHeight="1">
      <c r="B1681" s="391" t="s">
        <v>2467</v>
      </c>
      <c r="C1681" s="392" t="s">
        <v>2472</v>
      </c>
      <c r="D1681" s="393" t="s">
        <v>101</v>
      </c>
      <c r="E1681" s="394">
        <v>18</v>
      </c>
      <c r="G1681" s="396">
        <f>E1681*F1681</f>
        <v>0</v>
      </c>
      <c r="H1681" s="431"/>
      <c r="O1681" s="399"/>
      <c r="P1681" s="399"/>
      <c r="Q1681" s="399"/>
    </row>
    <row r="1682" spans="2:17" ht="24" customHeight="1">
      <c r="B1682" s="391" t="s">
        <v>2456</v>
      </c>
      <c r="C1682" s="392" t="s">
        <v>2473</v>
      </c>
      <c r="D1682" s="393" t="s">
        <v>101</v>
      </c>
      <c r="E1682" s="394">
        <v>9</v>
      </c>
      <c r="G1682" s="396">
        <f>E1682*F1682</f>
        <v>0</v>
      </c>
      <c r="H1682" s="431"/>
      <c r="O1682" s="399"/>
      <c r="P1682" s="399"/>
      <c r="Q1682" s="399"/>
    </row>
    <row r="1683" spans="2:17" ht="24" customHeight="1">
      <c r="D1683" s="393"/>
      <c r="E1683" s="394"/>
      <c r="G1683" s="396"/>
      <c r="H1683" s="397"/>
      <c r="O1683" s="399"/>
      <c r="P1683" s="399"/>
      <c r="Q1683" s="399"/>
    </row>
    <row r="1684" spans="2:17" ht="24" customHeight="1">
      <c r="B1684" s="391" t="s">
        <v>2471</v>
      </c>
      <c r="C1684" s="392" t="s">
        <v>2222</v>
      </c>
      <c r="D1684" s="393" t="s">
        <v>1571</v>
      </c>
      <c r="E1684" s="394">
        <v>1</v>
      </c>
      <c r="G1684" s="396">
        <f t="shared" ref="G1684:G1691" si="148">E1684*F1684</f>
        <v>0</v>
      </c>
      <c r="H1684" s="431"/>
      <c r="O1684" s="399"/>
      <c r="P1684" s="399"/>
      <c r="Q1684" s="399"/>
    </row>
    <row r="1685" spans="2:17" ht="24" customHeight="1">
      <c r="B1685" s="391" t="s">
        <v>2471</v>
      </c>
      <c r="C1685" s="392" t="s">
        <v>2242</v>
      </c>
      <c r="D1685" s="393" t="s">
        <v>1571</v>
      </c>
      <c r="E1685" s="394">
        <v>4</v>
      </c>
      <c r="G1685" s="396">
        <f t="shared" si="148"/>
        <v>0</v>
      </c>
      <c r="H1685" s="431"/>
      <c r="O1685" s="399"/>
      <c r="P1685" s="399"/>
      <c r="Q1685" s="399"/>
    </row>
    <row r="1686" spans="2:17" ht="24" customHeight="1">
      <c r="B1686" s="391" t="s">
        <v>2474</v>
      </c>
      <c r="C1686" s="392" t="s">
        <v>2242</v>
      </c>
      <c r="D1686" s="393" t="s">
        <v>1571</v>
      </c>
      <c r="E1686" s="394">
        <v>1</v>
      </c>
      <c r="G1686" s="396">
        <f t="shared" si="148"/>
        <v>0</v>
      </c>
      <c r="H1686" s="397"/>
      <c r="O1686" s="399"/>
      <c r="P1686" s="399"/>
      <c r="Q1686" s="399"/>
    </row>
    <row r="1687" spans="2:17" ht="24" customHeight="1">
      <c r="B1687" s="391" t="s">
        <v>2475</v>
      </c>
      <c r="C1687" s="392" t="s">
        <v>2242</v>
      </c>
      <c r="D1687" s="393" t="s">
        <v>1571</v>
      </c>
      <c r="E1687" s="394">
        <v>1</v>
      </c>
      <c r="G1687" s="396">
        <f t="shared" si="148"/>
        <v>0</v>
      </c>
      <c r="H1687" s="431"/>
      <c r="O1687" s="399"/>
      <c r="P1687" s="399"/>
      <c r="Q1687" s="399"/>
    </row>
    <row r="1688" spans="2:17" ht="24" customHeight="1">
      <c r="B1688" s="391" t="s">
        <v>2476</v>
      </c>
      <c r="C1688" s="392" t="s">
        <v>2242</v>
      </c>
      <c r="D1688" s="393" t="s">
        <v>1571</v>
      </c>
      <c r="E1688" s="394">
        <v>1</v>
      </c>
      <c r="G1688" s="396">
        <f t="shared" si="148"/>
        <v>0</v>
      </c>
      <c r="H1688" s="397"/>
      <c r="O1688" s="399"/>
      <c r="P1688" s="399"/>
      <c r="Q1688" s="399"/>
    </row>
    <row r="1689" spans="2:17" ht="24" customHeight="1">
      <c r="B1689" s="391" t="s">
        <v>2198</v>
      </c>
      <c r="C1689" s="392" t="s">
        <v>2199</v>
      </c>
      <c r="D1689" s="393" t="s">
        <v>1571</v>
      </c>
      <c r="E1689" s="394">
        <v>1</v>
      </c>
      <c r="G1689" s="396">
        <f t="shared" si="148"/>
        <v>0</v>
      </c>
      <c r="H1689" s="431"/>
      <c r="O1689" s="399"/>
      <c r="P1689" s="399"/>
      <c r="Q1689" s="399"/>
    </row>
    <row r="1690" spans="2:17" ht="24" customHeight="1">
      <c r="D1690" s="393"/>
      <c r="E1690" s="394"/>
      <c r="G1690" s="396"/>
      <c r="H1690" s="397"/>
      <c r="O1690" s="399"/>
      <c r="P1690" s="399"/>
      <c r="Q1690" s="399"/>
    </row>
    <row r="1691" spans="2:17" ht="24" customHeight="1">
      <c r="B1691" s="391" t="s">
        <v>2477</v>
      </c>
      <c r="D1691" s="393" t="s">
        <v>2312</v>
      </c>
      <c r="E1691" s="394">
        <v>1</v>
      </c>
      <c r="G1691" s="396">
        <f t="shared" si="148"/>
        <v>0</v>
      </c>
      <c r="H1691" s="432"/>
      <c r="O1691" s="399"/>
      <c r="P1691" s="399"/>
      <c r="Q1691" s="399"/>
    </row>
    <row r="1692" spans="2:17" ht="24" customHeight="1">
      <c r="D1692" s="393"/>
      <c r="E1692" s="394"/>
      <c r="G1692" s="396"/>
      <c r="H1692" s="397"/>
      <c r="O1692" s="399"/>
      <c r="P1692" s="399"/>
      <c r="Q1692" s="399"/>
    </row>
    <row r="1693" spans="2:17" ht="24" customHeight="1">
      <c r="D1693" s="393"/>
      <c r="E1693" s="394"/>
      <c r="G1693" s="396"/>
      <c r="H1693" s="397"/>
      <c r="O1693" s="399"/>
      <c r="P1693" s="399"/>
      <c r="Q1693" s="399"/>
    </row>
    <row r="1694" spans="2:17" ht="24" customHeight="1">
      <c r="D1694" s="393"/>
      <c r="E1694" s="394"/>
      <c r="G1694" s="396"/>
      <c r="H1694" s="397"/>
      <c r="O1694" s="399"/>
      <c r="P1694" s="399"/>
      <c r="Q1694" s="399"/>
    </row>
    <row r="1695" spans="2:17" ht="24" customHeight="1">
      <c r="D1695" s="393"/>
      <c r="E1695" s="394"/>
      <c r="G1695" s="396"/>
      <c r="H1695" s="397"/>
      <c r="O1695" s="399"/>
      <c r="P1695" s="399"/>
      <c r="Q1695" s="399"/>
    </row>
    <row r="1696" spans="2:17" ht="24" customHeight="1">
      <c r="D1696" s="393"/>
      <c r="E1696" s="394"/>
      <c r="G1696" s="396"/>
      <c r="H1696" s="397"/>
      <c r="O1696" s="399"/>
      <c r="P1696" s="399"/>
      <c r="Q1696" s="399"/>
    </row>
    <row r="1697" spans="1:18" ht="24" customHeight="1">
      <c r="D1697" s="393"/>
      <c r="E1697" s="394"/>
      <c r="G1697" s="396"/>
      <c r="H1697" s="397"/>
      <c r="O1697" s="399"/>
      <c r="P1697" s="399"/>
      <c r="Q1697" s="399"/>
    </row>
    <row r="1698" spans="1:18" ht="24" customHeight="1">
      <c r="D1698" s="393"/>
      <c r="E1698" s="394"/>
      <c r="G1698" s="396"/>
      <c r="H1698" s="397"/>
      <c r="O1698" s="399"/>
      <c r="P1698" s="399"/>
      <c r="Q1698" s="399"/>
    </row>
    <row r="1699" spans="1:18" ht="24" customHeight="1">
      <c r="D1699" s="393"/>
      <c r="E1699" s="394"/>
      <c r="G1699" s="396"/>
      <c r="H1699" s="397"/>
      <c r="O1699" s="399"/>
      <c r="P1699" s="399"/>
      <c r="Q1699" s="399"/>
    </row>
    <row r="1700" spans="1:18" ht="24" customHeight="1">
      <c r="D1700" s="393"/>
      <c r="E1700" s="394"/>
      <c r="G1700" s="396"/>
      <c r="H1700" s="397"/>
      <c r="O1700" s="399"/>
      <c r="P1700" s="399"/>
      <c r="Q1700" s="399"/>
    </row>
    <row r="1701" spans="1:18" ht="24" customHeight="1">
      <c r="B1701" s="391" t="s">
        <v>2159</v>
      </c>
      <c r="C1701" s="410"/>
      <c r="D1701" s="411"/>
      <c r="E1701" s="394"/>
      <c r="F1701" s="413"/>
      <c r="G1701" s="395">
        <f>SUM(G1678:G1700)</f>
        <v>0</v>
      </c>
      <c r="H1701" s="424"/>
      <c r="I1701" s="425"/>
      <c r="J1701" s="426"/>
      <c r="K1701" s="426"/>
      <c r="L1701" s="426"/>
      <c r="M1701" s="427"/>
      <c r="O1701" s="399"/>
      <c r="P1701" s="399"/>
      <c r="Q1701" s="399"/>
    </row>
    <row r="1702" spans="1:18" ht="24" customHeight="1">
      <c r="D1702" s="393"/>
      <c r="E1702" s="394"/>
      <c r="G1702" s="396"/>
      <c r="H1702" s="397"/>
      <c r="O1702" s="399"/>
      <c r="P1702" s="399"/>
      <c r="Q1702" s="399"/>
      <c r="R1702" s="417"/>
    </row>
    <row r="1703" spans="1:18" ht="24" customHeight="1">
      <c r="A1703" s="403">
        <f>$A$16</f>
        <v>12</v>
      </c>
      <c r="B1703" s="391" t="str">
        <f>$B$16</f>
        <v>特殊ガス設備工事</v>
      </c>
      <c r="D1703" s="428"/>
      <c r="E1703" s="394"/>
      <c r="H1703" s="429"/>
      <c r="I1703" s="428"/>
      <c r="J1703" s="395"/>
    </row>
    <row r="1704" spans="1:18" ht="24" customHeight="1">
      <c r="D1704" s="393"/>
      <c r="E1704" s="394"/>
      <c r="G1704" s="396" t="s">
        <v>256</v>
      </c>
      <c r="H1704" s="397"/>
    </row>
    <row r="1705" spans="1:18" ht="24" customHeight="1">
      <c r="A1705" s="422"/>
      <c r="B1705" s="391" t="s">
        <v>2478</v>
      </c>
      <c r="D1705" s="393" t="s">
        <v>2312</v>
      </c>
      <c r="E1705" s="394">
        <v>1</v>
      </c>
      <c r="G1705" s="396">
        <f t="shared" ref="G1705" si="149">E1705*F1705</f>
        <v>0</v>
      </c>
      <c r="H1705" s="397"/>
      <c r="O1705" s="399"/>
      <c r="P1705" s="399"/>
      <c r="Q1705" s="399"/>
    </row>
    <row r="1706" spans="1:18" ht="24" customHeight="1">
      <c r="A1706" s="422"/>
      <c r="D1706" s="393"/>
      <c r="E1706" s="394"/>
      <c r="G1706" s="396"/>
      <c r="H1706" s="397"/>
      <c r="O1706" s="399"/>
      <c r="P1706" s="399"/>
      <c r="Q1706" s="399"/>
    </row>
    <row r="1707" spans="1:18" ht="24" customHeight="1">
      <c r="A1707" s="399"/>
      <c r="D1707" s="393"/>
      <c r="E1707" s="394"/>
      <c r="G1707" s="396"/>
      <c r="H1707" s="397"/>
      <c r="O1707" s="399"/>
      <c r="P1707" s="399"/>
      <c r="Q1707" s="399"/>
    </row>
    <row r="1708" spans="1:18" ht="24" customHeight="1">
      <c r="A1708" s="399"/>
      <c r="D1708" s="393"/>
      <c r="E1708" s="394"/>
      <c r="G1708" s="396"/>
      <c r="H1708" s="397"/>
      <c r="O1708" s="399"/>
      <c r="P1708" s="399"/>
      <c r="Q1708" s="399"/>
    </row>
    <row r="1709" spans="1:18" ht="24" customHeight="1">
      <c r="A1709" s="399"/>
      <c r="D1709" s="393"/>
      <c r="E1709" s="394"/>
      <c r="G1709" s="396"/>
      <c r="H1709" s="397"/>
      <c r="O1709" s="399"/>
      <c r="P1709" s="399"/>
      <c r="Q1709" s="399"/>
    </row>
    <row r="1710" spans="1:18" ht="24" customHeight="1">
      <c r="A1710" s="399"/>
      <c r="D1710" s="393"/>
      <c r="E1710" s="394"/>
      <c r="G1710" s="396"/>
      <c r="H1710" s="397"/>
      <c r="O1710" s="399"/>
      <c r="P1710" s="399"/>
      <c r="Q1710" s="399"/>
    </row>
    <row r="1711" spans="1:18" ht="24" customHeight="1">
      <c r="A1711" s="399"/>
      <c r="D1711" s="393"/>
      <c r="E1711" s="394"/>
      <c r="G1711" s="396"/>
      <c r="H1711" s="397"/>
      <c r="O1711" s="399"/>
      <c r="P1711" s="399"/>
      <c r="Q1711" s="399"/>
    </row>
    <row r="1712" spans="1:18" ht="24" customHeight="1">
      <c r="A1712" s="399"/>
      <c r="D1712" s="393"/>
      <c r="E1712" s="394"/>
      <c r="G1712" s="396"/>
      <c r="H1712" s="397"/>
      <c r="O1712" s="399"/>
      <c r="P1712" s="399"/>
      <c r="Q1712" s="399"/>
    </row>
    <row r="1713" spans="1:18" ht="24" customHeight="1">
      <c r="A1713" s="399"/>
      <c r="D1713" s="393"/>
      <c r="E1713" s="394"/>
      <c r="G1713" s="396"/>
      <c r="H1713" s="397"/>
      <c r="O1713" s="399"/>
      <c r="P1713" s="399"/>
      <c r="Q1713" s="399"/>
    </row>
    <row r="1714" spans="1:18" ht="24" customHeight="1">
      <c r="A1714" s="399"/>
      <c r="D1714" s="393"/>
      <c r="E1714" s="394"/>
      <c r="G1714" s="396"/>
      <c r="H1714" s="397"/>
      <c r="O1714" s="399"/>
      <c r="P1714" s="399"/>
      <c r="Q1714" s="399"/>
    </row>
    <row r="1715" spans="1:18" ht="24" customHeight="1">
      <c r="A1715" s="399"/>
      <c r="D1715" s="393"/>
      <c r="E1715" s="394"/>
      <c r="G1715" s="396"/>
      <c r="H1715" s="397"/>
      <c r="O1715" s="399"/>
      <c r="P1715" s="399"/>
      <c r="Q1715" s="399"/>
    </row>
    <row r="1716" spans="1:18" ht="24" customHeight="1">
      <c r="A1716" s="399"/>
      <c r="D1716" s="393"/>
      <c r="E1716" s="394"/>
      <c r="G1716" s="396"/>
      <c r="H1716" s="397"/>
      <c r="O1716" s="399"/>
      <c r="P1716" s="399"/>
      <c r="Q1716" s="399"/>
    </row>
    <row r="1717" spans="1:18" ht="24" customHeight="1">
      <c r="A1717" s="399"/>
      <c r="D1717" s="393"/>
      <c r="E1717" s="394"/>
      <c r="G1717" s="396"/>
      <c r="H1717" s="397"/>
      <c r="O1717" s="418"/>
      <c r="P1717" s="418"/>
      <c r="Q1717" s="418"/>
    </row>
    <row r="1718" spans="1:18" ht="24" customHeight="1">
      <c r="A1718" s="399"/>
      <c r="D1718" s="393"/>
      <c r="E1718" s="394"/>
      <c r="G1718" s="396"/>
      <c r="H1718" s="397"/>
      <c r="O1718" s="399"/>
      <c r="P1718" s="399"/>
      <c r="Q1718" s="399"/>
    </row>
    <row r="1719" spans="1:18" ht="24" customHeight="1">
      <c r="A1719" s="399"/>
      <c r="D1719" s="393"/>
      <c r="E1719" s="394"/>
      <c r="G1719" s="396"/>
      <c r="H1719" s="397"/>
      <c r="O1719" s="399"/>
      <c r="P1719" s="399"/>
      <c r="Q1719" s="399"/>
    </row>
    <row r="1720" spans="1:18" ht="24" customHeight="1">
      <c r="A1720" s="399"/>
      <c r="D1720" s="393"/>
      <c r="E1720" s="394"/>
      <c r="G1720" s="396"/>
      <c r="H1720" s="397"/>
      <c r="O1720" s="399"/>
      <c r="P1720" s="399"/>
      <c r="Q1720" s="399"/>
    </row>
    <row r="1721" spans="1:18" ht="24" customHeight="1">
      <c r="D1721" s="393"/>
      <c r="E1721" s="394"/>
      <c r="G1721" s="396"/>
      <c r="H1721" s="397"/>
      <c r="O1721" s="399"/>
      <c r="P1721" s="399"/>
      <c r="Q1721" s="399"/>
    </row>
    <row r="1722" spans="1:18" ht="24" customHeight="1">
      <c r="A1722" s="399"/>
      <c r="D1722" s="393"/>
      <c r="E1722" s="394"/>
      <c r="G1722" s="396"/>
      <c r="H1722" s="397"/>
      <c r="O1722" s="399"/>
      <c r="P1722" s="399"/>
      <c r="Q1722" s="399"/>
    </row>
    <row r="1723" spans="1:18" ht="24" customHeight="1">
      <c r="A1723" s="399"/>
      <c r="D1723" s="393"/>
      <c r="E1723" s="394"/>
      <c r="G1723" s="396"/>
      <c r="H1723" s="397"/>
      <c r="O1723" s="399"/>
      <c r="P1723" s="399"/>
      <c r="Q1723" s="399"/>
    </row>
    <row r="1724" spans="1:18" ht="24" customHeight="1">
      <c r="D1724" s="393"/>
      <c r="E1724" s="394"/>
      <c r="G1724" s="396"/>
      <c r="H1724" s="397"/>
      <c r="O1724" s="399"/>
      <c r="P1724" s="399"/>
      <c r="Q1724" s="399"/>
    </row>
    <row r="1725" spans="1:18" ht="24" customHeight="1">
      <c r="D1725" s="393"/>
      <c r="E1725" s="394"/>
      <c r="G1725" s="396"/>
      <c r="H1725" s="397"/>
      <c r="O1725" s="399"/>
      <c r="P1725" s="399"/>
      <c r="Q1725" s="399"/>
    </row>
    <row r="1726" spans="1:18" ht="24" customHeight="1">
      <c r="B1726" s="391" t="s">
        <v>2159</v>
      </c>
      <c r="C1726" s="410"/>
      <c r="D1726" s="411"/>
      <c r="E1726" s="394"/>
      <c r="F1726" s="413"/>
      <c r="G1726" s="395">
        <f>SUM(G1703:G1725)</f>
        <v>0</v>
      </c>
      <c r="H1726" s="424"/>
      <c r="I1726" s="425"/>
      <c r="J1726" s="426"/>
      <c r="K1726" s="426"/>
      <c r="L1726" s="426"/>
      <c r="M1726" s="427"/>
      <c r="O1726" s="399"/>
      <c r="P1726" s="399"/>
      <c r="Q1726" s="399"/>
    </row>
    <row r="1727" spans="1:18" ht="24" customHeight="1">
      <c r="D1727" s="393"/>
      <c r="E1727" s="394"/>
      <c r="G1727" s="396" t="s">
        <v>256</v>
      </c>
      <c r="H1727" s="397"/>
      <c r="O1727" s="399"/>
      <c r="P1727" s="399"/>
      <c r="Q1727" s="399"/>
      <c r="R1727" s="417"/>
    </row>
  </sheetData>
  <dataConsolidate/>
  <mergeCells count="5">
    <mergeCell ref="A1:A2"/>
    <mergeCell ref="B1:B2"/>
    <mergeCell ref="C1:C2"/>
    <mergeCell ref="D1:D2"/>
    <mergeCell ref="M1:M2"/>
  </mergeCells>
  <phoneticPr fontId="4"/>
  <dataValidations count="2">
    <dataValidation imeMode="off" allowBlank="1" showInputMessage="1" showErrorMessage="1" sqref="K1727:L65612 L1 K1177:L1200 E951:G951 E1051:G1052 E26:H26 K1:K2 E955:G957 E981:F983 E756:G757 E759:G766 E768:G769 E771:G782 E784:G785 E787:G794 E796:G797 E799:G807 E809:G810 E812:G819 E821:G822 E824:G832 E834:G835 E837:G844 E846:G847 E849:G857 E859:G860 E862:G869 E871:G872 E874:G882 E884:G885 E887:G894 E896:G897 E899:G907 E909:G910 E912:G919 E930:G931 E921:G922 E934:G935 E924:G927 E938:G939 E942:G943 W124:Y126 E1129:E1159 F1128:G1159 F1040:G1102 E618:G618 K1327:L1425 E730:G754 F1281:G1282 E1283:G1302 K1627:L1650 B1503 E1160:G1177 K1202:L1275 K1277:L1325 E1179:G1280 E1079:E1102 E1054:E1077 E24:H24 K1427:L1550 E1104:G1127 K1652:L1725 K1552:L1575 K1577:L1625 E1304:G1627 E5:E25 F994:G1030 E1629:G1702 K3:L1175 E626:E1030 E1040:E1052 A1:A65612 F624:F1030 G619:G1036 E1031:G1039 E28:G479 E704:F726 E1704:G1727" xr:uid="{58906374-E677-489A-B3BF-F10FAB4FFB56}"/>
    <dataValidation imeMode="on" allowBlank="1" showInputMessage="1" showErrorMessage="1" sqref="C1073 B1074:C1075 B1179:D1180 B1177:C1177 M1178 M1303 D703:H703 M703 C1178:J1178 C1181:C1186 B1187:C1191 C1192:C1200 B1324:C1325 C1303:J1303 B1202 B1181 B1277 B1304:D1323 B1327 D1426 B1427 D1576 B1577:D1577 D51 C28:D29 B29 B52 D476 B477:D477 B1056 C1054 B1057:C1072 D1079:D1102 D1103:H1103 M1103 C1108:C1125 D1104 C1103:C1104 B1104 B1108:B1121 B1105:D1107 B1627:D1627 C1132:C1164 B1704:D1723 B30:D50 B1218 B1287:D1300 C1277:C1285 B1217:C1217 C52:D53 T124:V126 B479 C478:D479 C1218:C1256 B1615:C1625 C224:D224 B1130:B1159 C1286:D1286 B1329:B1334 D1324:D1334 C1327:C1334 C1055:D1056 D1108:D1127 C1379:D1379 B1504:B1551 C1565:D1568 B1279:B1285 B1579:B1605 B618:D618 M1628 B1649:C1650 C1628:J1628 B1629:D1648 B1652:C1652 D1649:D1652 D1701 D1676 D1615:D1626 B1302:C1302 B1552:D1564 D1301:D1302 B1283:D1283 C1503:D1551 B1679:B1700 B1606:D1614 C1678:D1700 B627:C666 B1677:D1677 C1427:D1449 B1502:D1502 D1501 B1204:B1215 C1202:C1216 B1165:C1169 C1170:C1175 D1129:D1177 B1257:C1275 B1702:D1702 M1703 B1724:C1725 C1703:J1703 D1724:D1727 B1727:C1727 D1054:D1077 C1098 B1099:C1100 B1081 C1079 B1082:C1097 C1080:D1081 B1660:D1675 B1429:B1447 B1450:D1500 B1335:D1378 C1578:D1605 C1653:D1659 B1654:B1659 C624:C625 D626:D666 B1569:D1575 D1181:D1285 B54:D223 B225:D475 D5:D26 B1380:D1425 B667:D1052" xr:uid="{6E15793C-7821-4C5F-AB39-E689494DF98B}"/>
  </dataValidations>
  <printOptions gridLines="1"/>
  <pageMargins left="0.39370078740157483" right="0.35433070866141736" top="0.94488188976377963" bottom="0.55118110236220474" header="0.51181102362204722" footer="0.31496062992125984"/>
  <pageSetup paperSize="9" scale="81" fitToHeight="0" orientation="landscape" blackAndWhite="1" useFirstPageNumber="1" r:id="rId1"/>
  <headerFooter alignWithMargins="0">
    <oddFooter xml:space="preserve">&amp;R&amp;"ＭＳ ゴシック,標準"&amp;9機械設備－No.&amp;P  </oddFooter>
  </headerFooter>
  <rowBreaks count="68" manualBreakCount="68">
    <brk id="1127" max="16383" man="1"/>
    <brk id="1152" max="16383" man="1"/>
    <brk id="1177" max="16383" man="1"/>
    <brk id="1202" max="16383" man="1"/>
    <brk id="1227" max="16383" man="1"/>
    <brk id="1252" max="16383" man="1"/>
    <brk id="1277" max="16383" man="1"/>
    <brk id="1302" max="16383" man="1"/>
    <brk id="1327" max="16383" man="1"/>
    <brk id="1352" max="12" man="1"/>
    <brk id="1377" max="12" man="1"/>
    <brk id="1402" max="16383" man="1"/>
    <brk id="1427" max="16383" man="1"/>
    <brk id="1452" max="16383" man="1"/>
    <brk id="1477" max="16383" man="1"/>
    <brk id="1502" max="16383" man="1"/>
    <brk id="1527" max="16383" man="1"/>
    <brk id="1552" max="16383" man="1"/>
    <brk id="1577" max="16383" man="1"/>
    <brk id="1602" max="16383" man="1"/>
    <brk id="1627" max="16383" man="1"/>
    <brk id="1652" max="16383" man="1"/>
    <brk id="1677" max="16383" man="1"/>
    <brk id="1702" max="16383" man="1"/>
    <brk id="27" max="16383" man="1"/>
    <brk id="52" max="16383" man="1"/>
    <brk id="77" max="16383" man="1"/>
    <brk id="102" max="16383" man="1"/>
    <brk id="127" max="16383" man="1"/>
    <brk id="152" max="16383" man="1"/>
    <brk id="177" max="16383" man="1"/>
    <brk id="202" max="16383" man="1"/>
    <brk id="227" max="16383" man="1"/>
    <brk id="252" max="16383" man="1"/>
    <brk id="277" max="16383" man="1"/>
    <brk id="302" max="16383" man="1"/>
    <brk id="327" max="16383" man="1"/>
    <brk id="352" max="16383" man="1"/>
    <brk id="377" max="16383" man="1"/>
    <brk id="402" max="16383" man="1"/>
    <brk id="427" max="16383" man="1"/>
    <brk id="452" max="16383" man="1"/>
    <brk id="477" max="16383" man="1"/>
    <brk id="502" max="16383" man="1"/>
    <brk id="527" max="16383" man="1"/>
    <brk id="552" max="16383" man="1"/>
    <brk id="577" max="16383" man="1"/>
    <brk id="602" max="16383" man="1"/>
    <brk id="627" max="16383" man="1"/>
    <brk id="652" max="16383" man="1"/>
    <brk id="677" max="12" man="1"/>
    <brk id="1052" max="16383" man="1"/>
    <brk id="1077" max="16383" man="1"/>
    <brk id="702" max="12" man="1"/>
    <brk id="727" max="12" man="1"/>
    <brk id="752" max="12" man="1"/>
    <brk id="777" max="12" man="1"/>
    <brk id="802" max="12" man="1"/>
    <brk id="827" max="12" man="1"/>
    <brk id="852" max="12" man="1"/>
    <brk id="877" max="12" man="1"/>
    <brk id="902" max="12" man="1"/>
    <brk id="927" max="12" man="1"/>
    <brk id="952" max="12" man="1"/>
    <brk id="977" max="12" man="1"/>
    <brk id="1002" max="12" man="1"/>
    <brk id="1027" max="12" man="1"/>
    <brk id="1102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A695-1587-4CED-8436-A07FAEB57337}">
  <sheetPr>
    <tabColor rgb="FF00B0F0"/>
  </sheetPr>
  <dimension ref="A1:P51"/>
  <sheetViews>
    <sheetView topLeftCell="A13" workbookViewId="0"/>
  </sheetViews>
  <sheetFormatPr defaultColWidth="8" defaultRowHeight="13.5" outlineLevelRow="1"/>
  <cols>
    <col min="1" max="1" width="4" style="293" customWidth="1"/>
    <col min="2" max="2" width="14.625" style="293" customWidth="1"/>
    <col min="3" max="3" width="31.25" style="293" customWidth="1"/>
    <col min="4" max="4" width="4.375" style="293" customWidth="1"/>
    <col min="5" max="9" width="11" style="293" customWidth="1"/>
    <col min="10" max="10" width="11.875" style="293" customWidth="1"/>
    <col min="11" max="11" width="13.75" style="294" customWidth="1"/>
    <col min="12" max="12" width="2.375" style="293" customWidth="1"/>
    <col min="13" max="13" width="13.25" style="293" bestFit="1" customWidth="1"/>
    <col min="14" max="14" width="8.75" style="293" bestFit="1" customWidth="1"/>
    <col min="15" max="15" width="8" style="293"/>
    <col min="16" max="16" width="10.375" style="293" bestFit="1" customWidth="1"/>
    <col min="17" max="16384" width="8" style="293"/>
  </cols>
  <sheetData>
    <row r="1" spans="1:14" ht="14.25" hidden="1" outlineLevel="1" thickBot="1">
      <c r="M1" s="293" t="s">
        <v>3038</v>
      </c>
      <c r="N1" s="293" t="s">
        <v>3039</v>
      </c>
    </row>
    <row r="2" spans="1:14" ht="14.25" hidden="1" outlineLevel="1" thickBot="1">
      <c r="M2" s="295">
        <v>1</v>
      </c>
      <c r="N2" s="296">
        <v>-1</v>
      </c>
    </row>
    <row r="3" spans="1:14" ht="14.25" hidden="1" outlineLevel="1" thickBot="1">
      <c r="M3" s="295">
        <v>10</v>
      </c>
      <c r="N3" s="296">
        <v>-1</v>
      </c>
    </row>
    <row r="4" spans="1:14" ht="14.25" hidden="1" outlineLevel="1" thickBot="1">
      <c r="M4" s="295">
        <v>100</v>
      </c>
      <c r="N4" s="296">
        <v>-1</v>
      </c>
    </row>
    <row r="5" spans="1:14" ht="14.25" hidden="1" outlineLevel="1" thickBot="1">
      <c r="M5" s="295">
        <v>1000</v>
      </c>
      <c r="N5" s="296">
        <v>-2</v>
      </c>
    </row>
    <row r="6" spans="1:14" ht="14.25" hidden="1" outlineLevel="1" thickBot="1">
      <c r="M6" s="295">
        <v>10000</v>
      </c>
      <c r="N6" s="296">
        <v>-3</v>
      </c>
    </row>
    <row r="7" spans="1:14" ht="14.25" hidden="1" outlineLevel="1" thickBot="1">
      <c r="M7" s="295">
        <v>100000</v>
      </c>
      <c r="N7" s="296">
        <v>-3</v>
      </c>
    </row>
    <row r="8" spans="1:14" ht="14.25" hidden="1" outlineLevel="1" thickBot="1">
      <c r="M8" s="295">
        <v>1000000</v>
      </c>
      <c r="N8" s="296">
        <v>-3</v>
      </c>
    </row>
    <row r="9" spans="1:14" ht="14.25" hidden="1" outlineLevel="1" thickBot="1">
      <c r="M9" s="295">
        <v>10000000</v>
      </c>
      <c r="N9" s="296">
        <v>-3</v>
      </c>
    </row>
    <row r="10" spans="1:14" ht="14.25" hidden="1" outlineLevel="1" thickBot="1">
      <c r="M10" s="295">
        <v>100000000</v>
      </c>
      <c r="N10" s="296">
        <v>-3</v>
      </c>
    </row>
    <row r="11" spans="1:14" ht="14.25" hidden="1" outlineLevel="1" thickBot="1"/>
    <row r="12" spans="1:14" ht="14.25" hidden="1" outlineLevel="1" thickBot="1"/>
    <row r="13" spans="1:14" ht="23.1" customHeight="1" collapsed="1">
      <c r="A13" s="297"/>
      <c r="B13" s="298" t="s">
        <v>3040</v>
      </c>
      <c r="C13" s="299"/>
      <c r="D13" s="299"/>
      <c r="E13" s="299"/>
      <c r="F13" s="299"/>
      <c r="G13" s="299"/>
      <c r="H13" s="299"/>
      <c r="I13" s="299"/>
      <c r="J13" s="299"/>
      <c r="K13" s="300"/>
      <c r="M13" s="293" t="s">
        <v>3041</v>
      </c>
    </row>
    <row r="14" spans="1:14" ht="23.1" customHeight="1">
      <c r="A14" s="301"/>
      <c r="B14" s="302" t="str">
        <f ca="1">RIGHT(CELL("filename",A13),LEN(CELL("filename",A13))-FIND("]",CELL("filename",A13)))</f>
        <v>機器名(国交省)</v>
      </c>
      <c r="C14" s="303"/>
      <c r="D14" s="303"/>
      <c r="E14" s="304"/>
      <c r="F14" s="303"/>
      <c r="G14" s="303"/>
      <c r="H14" s="303"/>
      <c r="I14" s="303"/>
      <c r="J14" s="303"/>
      <c r="K14" s="305" t="str">
        <f>採用査定率!B2</f>
        <v>〇〇工事</v>
      </c>
    </row>
    <row r="15" spans="1:14" ht="9" customHeight="1" thickBot="1">
      <c r="A15" s="301"/>
      <c r="B15" s="306"/>
      <c r="E15" s="307"/>
      <c r="F15" s="307"/>
      <c r="G15" s="307"/>
      <c r="H15" s="307"/>
      <c r="I15" s="307"/>
      <c r="J15" s="307"/>
      <c r="K15" s="308"/>
    </row>
    <row r="16" spans="1:14" ht="18.75" customHeight="1">
      <c r="A16" s="301"/>
      <c r="B16" s="726" t="s">
        <v>3042</v>
      </c>
      <c r="C16" s="729" t="s">
        <v>3043</v>
      </c>
      <c r="D16" s="732" t="s">
        <v>3044</v>
      </c>
      <c r="E16" s="735" t="s">
        <v>3045</v>
      </c>
      <c r="F16" s="736"/>
      <c r="G16" s="737"/>
      <c r="H16" s="736"/>
      <c r="I16" s="736"/>
      <c r="J16" s="729" t="s">
        <v>3046</v>
      </c>
      <c r="K16" s="309" t="s">
        <v>3047</v>
      </c>
      <c r="M16" s="293" t="s">
        <v>3048</v>
      </c>
      <c r="N16" s="310" t="s">
        <v>3049</v>
      </c>
    </row>
    <row r="17" spans="1:16" ht="18.75" customHeight="1">
      <c r="A17" s="301"/>
      <c r="B17" s="727"/>
      <c r="C17" s="730"/>
      <c r="D17" s="733"/>
      <c r="E17" s="738" t="s">
        <v>3050</v>
      </c>
      <c r="F17" s="740" t="s">
        <v>3051</v>
      </c>
      <c r="G17" s="742" t="s">
        <v>3052</v>
      </c>
      <c r="H17" s="738"/>
      <c r="I17" s="738"/>
      <c r="J17" s="730"/>
      <c r="K17" s="720" t="str">
        <f>+N17</f>
        <v>a</v>
      </c>
      <c r="M17" s="293" t="str">
        <f>IF(D19="","",IF($P$17=$E$48,E19,IF($P$17=$F$48,F19,IF($P$17=$G$48,G19,IF($P$17=$H$48,H19,IF($P$17=$I$48,I19))))))</f>
        <v/>
      </c>
      <c r="N17" s="293" t="str">
        <f>IF($P$17=$E$48,E17,IF($P$17=$F$48,F17,IF($P$17=$G$48,G17,IF($P$17=$H$48,H17,IF($P$17=$I48,I17,0)))))</f>
        <v>a</v>
      </c>
      <c r="P17" s="311">
        <f>MIN(E48:I48)</f>
        <v>61728390</v>
      </c>
    </row>
    <row r="18" spans="1:16" ht="18.75" customHeight="1" thickBot="1">
      <c r="A18" s="301"/>
      <c r="B18" s="728"/>
      <c r="C18" s="731"/>
      <c r="D18" s="734"/>
      <c r="E18" s="739"/>
      <c r="F18" s="741"/>
      <c r="G18" s="741"/>
      <c r="H18" s="743"/>
      <c r="I18" s="739"/>
      <c r="J18" s="312">
        <v>1</v>
      </c>
      <c r="K18" s="721"/>
    </row>
    <row r="19" spans="1:16" ht="41.45" hidden="1" customHeight="1" outlineLevel="1">
      <c r="A19" s="301">
        <v>1</v>
      </c>
      <c r="B19" s="313"/>
      <c r="C19" s="314"/>
      <c r="D19" s="315"/>
      <c r="E19" s="316"/>
      <c r="F19" s="317"/>
      <c r="G19" s="318"/>
      <c r="H19" s="319"/>
      <c r="I19" s="320"/>
      <c r="J19" s="321"/>
      <c r="K19" s="322" t="str">
        <f>+IF(D19="","",ROUND(M19*J19,VLOOKUP(M19,$M$2:$N$10,2)))</f>
        <v/>
      </c>
    </row>
    <row r="20" spans="1:16" ht="41.45" customHeight="1" collapsed="1">
      <c r="A20" s="301">
        <v>1</v>
      </c>
      <c r="B20" s="323" t="s">
        <v>3053</v>
      </c>
      <c r="C20" s="324" t="s">
        <v>3054</v>
      </c>
      <c r="D20" s="325">
        <v>1</v>
      </c>
      <c r="E20" s="326">
        <v>5</v>
      </c>
      <c r="F20" s="327">
        <v>55</v>
      </c>
      <c r="G20" s="327">
        <v>555</v>
      </c>
      <c r="H20" s="328"/>
      <c r="I20" s="329"/>
      <c r="J20" s="330">
        <f>+IF(D20="","",$J$18)</f>
        <v>1</v>
      </c>
      <c r="K20" s="331">
        <f>+IF(D20="","",ROUND(M20*J20,VLOOKUP(M20,$M$2:$N$10,2)))</f>
        <v>10</v>
      </c>
      <c r="M20" s="332">
        <f t="shared" ref="M20:M44" si="0">IF(D20="","",IF($P$17=$E$48,E20,IF($P$17=$F$48,F20,IF($P$17=$G$48,G20,IF($P$17=$H$48,H20,IF($P$17=$I$48,I20))))))</f>
        <v>5</v>
      </c>
      <c r="N20" s="311"/>
    </row>
    <row r="21" spans="1:16" ht="41.45" customHeight="1">
      <c r="A21" s="301">
        <f>+A20+1</f>
        <v>2</v>
      </c>
      <c r="B21" s="323" t="s">
        <v>3055</v>
      </c>
      <c r="C21" s="324" t="s">
        <v>3054</v>
      </c>
      <c r="D21" s="325">
        <v>1</v>
      </c>
      <c r="E21" s="326">
        <v>55</v>
      </c>
      <c r="F21" s="327">
        <v>555</v>
      </c>
      <c r="G21" s="327">
        <v>5555</v>
      </c>
      <c r="H21" s="328"/>
      <c r="I21" s="329"/>
      <c r="J21" s="330">
        <f t="shared" ref="J21:J25" si="1">+IF(D21="","",$J$18)</f>
        <v>1</v>
      </c>
      <c r="K21" s="331">
        <f t="shared" ref="K21:K47" si="2">+IF(D21="","",ROUND(M21*J21,VLOOKUP(M21,$M$2:$N$10,2)))</f>
        <v>60</v>
      </c>
      <c r="M21" s="332">
        <f t="shared" si="0"/>
        <v>55</v>
      </c>
      <c r="N21" s="311"/>
    </row>
    <row r="22" spans="1:16" ht="41.45" customHeight="1">
      <c r="A22" s="301">
        <f t="shared" ref="A22:A48" si="3">+A21+1</f>
        <v>3</v>
      </c>
      <c r="B22" s="323" t="s">
        <v>3056</v>
      </c>
      <c r="C22" s="324" t="s">
        <v>3054</v>
      </c>
      <c r="D22" s="325">
        <v>1</v>
      </c>
      <c r="E22" s="326">
        <v>555</v>
      </c>
      <c r="F22" s="327">
        <v>5555</v>
      </c>
      <c r="G22" s="327">
        <v>55555</v>
      </c>
      <c r="H22" s="328"/>
      <c r="I22" s="329"/>
      <c r="J22" s="330">
        <f t="shared" si="1"/>
        <v>1</v>
      </c>
      <c r="K22" s="331">
        <f t="shared" si="2"/>
        <v>560</v>
      </c>
      <c r="M22" s="332">
        <f t="shared" si="0"/>
        <v>555</v>
      </c>
      <c r="N22" s="311"/>
    </row>
    <row r="23" spans="1:16" ht="41.45" customHeight="1">
      <c r="A23" s="301">
        <f t="shared" si="3"/>
        <v>4</v>
      </c>
      <c r="B23" s="323" t="s">
        <v>3057</v>
      </c>
      <c r="C23" s="324" t="s">
        <v>3054</v>
      </c>
      <c r="D23" s="325">
        <v>1</v>
      </c>
      <c r="E23" s="326">
        <v>5555</v>
      </c>
      <c r="F23" s="327">
        <v>55555</v>
      </c>
      <c r="G23" s="327">
        <v>555555</v>
      </c>
      <c r="H23" s="328"/>
      <c r="I23" s="329"/>
      <c r="J23" s="330">
        <f t="shared" si="1"/>
        <v>1</v>
      </c>
      <c r="K23" s="331">
        <f t="shared" si="2"/>
        <v>5600</v>
      </c>
      <c r="M23" s="332">
        <f t="shared" si="0"/>
        <v>5555</v>
      </c>
      <c r="N23" s="311"/>
    </row>
    <row r="24" spans="1:16" ht="41.45" customHeight="1">
      <c r="A24" s="301">
        <f t="shared" si="3"/>
        <v>5</v>
      </c>
      <c r="B24" s="323" t="s">
        <v>3058</v>
      </c>
      <c r="C24" s="324" t="s">
        <v>3054</v>
      </c>
      <c r="D24" s="325">
        <v>1</v>
      </c>
      <c r="E24" s="326">
        <v>55555</v>
      </c>
      <c r="F24" s="327">
        <v>555555</v>
      </c>
      <c r="G24" s="327">
        <v>5555555</v>
      </c>
      <c r="H24" s="328"/>
      <c r="I24" s="329"/>
      <c r="J24" s="330">
        <f t="shared" si="1"/>
        <v>1</v>
      </c>
      <c r="K24" s="331">
        <f t="shared" si="2"/>
        <v>56000</v>
      </c>
      <c r="M24" s="332">
        <f t="shared" si="0"/>
        <v>55555</v>
      </c>
      <c r="N24" s="311"/>
    </row>
    <row r="25" spans="1:16" ht="41.45" customHeight="1">
      <c r="A25" s="301">
        <f t="shared" si="3"/>
        <v>6</v>
      </c>
      <c r="B25" s="323" t="s">
        <v>3059</v>
      </c>
      <c r="C25" s="324" t="s">
        <v>3054</v>
      </c>
      <c r="D25" s="325">
        <v>1</v>
      </c>
      <c r="E25" s="326">
        <v>555555</v>
      </c>
      <c r="F25" s="327">
        <v>5555555</v>
      </c>
      <c r="G25" s="327">
        <v>55555555</v>
      </c>
      <c r="H25" s="328"/>
      <c r="I25" s="329"/>
      <c r="J25" s="330">
        <f t="shared" si="1"/>
        <v>1</v>
      </c>
      <c r="K25" s="331">
        <f t="shared" si="2"/>
        <v>556000</v>
      </c>
      <c r="M25" s="332">
        <f t="shared" si="0"/>
        <v>555555</v>
      </c>
      <c r="N25" s="311"/>
    </row>
    <row r="26" spans="1:16" ht="41.45" customHeight="1">
      <c r="A26" s="301">
        <f t="shared" si="3"/>
        <v>7</v>
      </c>
      <c r="B26" s="323" t="s">
        <v>3060</v>
      </c>
      <c r="C26" s="324" t="s">
        <v>3054</v>
      </c>
      <c r="D26" s="325">
        <v>1</v>
      </c>
      <c r="E26" s="326">
        <v>5555555</v>
      </c>
      <c r="F26" s="327">
        <v>55555555</v>
      </c>
      <c r="G26" s="328">
        <v>555555555</v>
      </c>
      <c r="H26" s="327"/>
      <c r="I26" s="333"/>
      <c r="J26" s="330">
        <f>+IF(D26="","",$J$18)</f>
        <v>1</v>
      </c>
      <c r="K26" s="331">
        <f t="shared" si="2"/>
        <v>5556000</v>
      </c>
      <c r="M26" s="332">
        <f t="shared" si="0"/>
        <v>5555555</v>
      </c>
      <c r="N26" s="311"/>
    </row>
    <row r="27" spans="1:16" ht="41.45" customHeight="1">
      <c r="A27" s="301">
        <f t="shared" si="3"/>
        <v>8</v>
      </c>
      <c r="B27" s="323" t="s">
        <v>3061</v>
      </c>
      <c r="C27" s="324" t="s">
        <v>3054</v>
      </c>
      <c r="D27" s="325">
        <v>1</v>
      </c>
      <c r="E27" s="326">
        <v>55555555</v>
      </c>
      <c r="F27" s="328">
        <v>555555555</v>
      </c>
      <c r="G27" s="328">
        <v>5555555555</v>
      </c>
      <c r="H27" s="328"/>
      <c r="I27" s="329"/>
      <c r="J27" s="330">
        <f>+IF(D27="","",$J$18)</f>
        <v>1</v>
      </c>
      <c r="K27" s="331">
        <f t="shared" si="2"/>
        <v>55556000</v>
      </c>
      <c r="M27" s="332">
        <f t="shared" si="0"/>
        <v>55555555</v>
      </c>
      <c r="N27" s="311"/>
    </row>
    <row r="28" spans="1:16" ht="41.45" customHeight="1">
      <c r="A28" s="301">
        <f>+A27+1</f>
        <v>9</v>
      </c>
      <c r="B28" s="323"/>
      <c r="C28" s="324"/>
      <c r="D28" s="325"/>
      <c r="E28" s="326"/>
      <c r="F28" s="328"/>
      <c r="G28" s="334"/>
      <c r="H28" s="328"/>
      <c r="I28" s="329"/>
      <c r="J28" s="330" t="str">
        <f t="shared" ref="J28:J32" si="4">+IF(D28="","",$J$18)</f>
        <v/>
      </c>
      <c r="K28" s="331" t="str">
        <f t="shared" si="2"/>
        <v/>
      </c>
      <c r="M28" s="332" t="str">
        <f t="shared" si="0"/>
        <v/>
      </c>
      <c r="N28" s="311"/>
    </row>
    <row r="29" spans="1:16" ht="41.45" customHeight="1">
      <c r="A29" s="301">
        <f t="shared" si="3"/>
        <v>10</v>
      </c>
      <c r="B29" s="323"/>
      <c r="C29" s="324"/>
      <c r="D29" s="325"/>
      <c r="E29" s="326"/>
      <c r="F29" s="328"/>
      <c r="G29" s="334"/>
      <c r="H29" s="328"/>
      <c r="I29" s="329"/>
      <c r="J29" s="330" t="str">
        <f t="shared" si="4"/>
        <v/>
      </c>
      <c r="K29" s="331" t="str">
        <f t="shared" si="2"/>
        <v/>
      </c>
      <c r="M29" s="332" t="str">
        <f t="shared" si="0"/>
        <v/>
      </c>
      <c r="N29" s="311"/>
    </row>
    <row r="30" spans="1:16" ht="41.45" customHeight="1">
      <c r="A30" s="301">
        <f t="shared" si="3"/>
        <v>11</v>
      </c>
      <c r="B30" s="323"/>
      <c r="C30" s="324"/>
      <c r="D30" s="325"/>
      <c r="E30" s="326"/>
      <c r="F30" s="328"/>
      <c r="G30" s="334"/>
      <c r="H30" s="328"/>
      <c r="I30" s="329"/>
      <c r="J30" s="330" t="str">
        <f t="shared" si="4"/>
        <v/>
      </c>
      <c r="K30" s="331" t="str">
        <f t="shared" si="2"/>
        <v/>
      </c>
      <c r="M30" s="332" t="str">
        <f t="shared" si="0"/>
        <v/>
      </c>
      <c r="N30" s="311"/>
    </row>
    <row r="31" spans="1:16" ht="41.45" customHeight="1">
      <c r="A31" s="301">
        <f t="shared" si="3"/>
        <v>12</v>
      </c>
      <c r="B31" s="323"/>
      <c r="C31" s="324"/>
      <c r="D31" s="325"/>
      <c r="E31" s="326"/>
      <c r="F31" s="328"/>
      <c r="G31" s="334"/>
      <c r="H31" s="328"/>
      <c r="I31" s="329"/>
      <c r="J31" s="330" t="str">
        <f t="shared" si="4"/>
        <v/>
      </c>
      <c r="K31" s="331" t="str">
        <f t="shared" si="2"/>
        <v/>
      </c>
      <c r="M31" s="332" t="str">
        <f t="shared" si="0"/>
        <v/>
      </c>
      <c r="N31" s="311"/>
    </row>
    <row r="32" spans="1:16" ht="41.45" customHeight="1">
      <c r="A32" s="301">
        <f t="shared" si="3"/>
        <v>13</v>
      </c>
      <c r="B32" s="323"/>
      <c r="C32" s="324"/>
      <c r="D32" s="325"/>
      <c r="E32" s="326"/>
      <c r="F32" s="328"/>
      <c r="G32" s="334"/>
      <c r="H32" s="328"/>
      <c r="I32" s="329"/>
      <c r="J32" s="330" t="str">
        <f t="shared" si="4"/>
        <v/>
      </c>
      <c r="K32" s="331" t="str">
        <f t="shared" si="2"/>
        <v/>
      </c>
      <c r="M32" s="332" t="str">
        <f t="shared" si="0"/>
        <v/>
      </c>
      <c r="N32" s="311"/>
    </row>
    <row r="33" spans="1:14" ht="41.45" customHeight="1">
      <c r="A33" s="301">
        <f t="shared" si="3"/>
        <v>14</v>
      </c>
      <c r="B33" s="323"/>
      <c r="C33" s="324"/>
      <c r="D33" s="325"/>
      <c r="E33" s="326"/>
      <c r="F33" s="328"/>
      <c r="G33" s="334"/>
      <c r="H33" s="328"/>
      <c r="I33" s="329"/>
      <c r="J33" s="330" t="str">
        <f>+IF(D33="","",$J$18)</f>
        <v/>
      </c>
      <c r="K33" s="331" t="str">
        <f t="shared" si="2"/>
        <v/>
      </c>
      <c r="M33" s="332" t="str">
        <f t="shared" si="0"/>
        <v/>
      </c>
      <c r="N33" s="311"/>
    </row>
    <row r="34" spans="1:14" ht="41.45" customHeight="1">
      <c r="A34" s="301">
        <f t="shared" si="3"/>
        <v>15</v>
      </c>
      <c r="B34" s="323"/>
      <c r="C34" s="324"/>
      <c r="D34" s="325"/>
      <c r="E34" s="326"/>
      <c r="F34" s="328"/>
      <c r="G34" s="334"/>
      <c r="H34" s="328"/>
      <c r="I34" s="329"/>
      <c r="J34" s="330" t="str">
        <f t="shared" ref="J34:J38" si="5">+IF(D34="","",$J$18)</f>
        <v/>
      </c>
      <c r="K34" s="331" t="str">
        <f t="shared" si="2"/>
        <v/>
      </c>
      <c r="M34" s="332" t="str">
        <f t="shared" si="0"/>
        <v/>
      </c>
      <c r="N34" s="311"/>
    </row>
    <row r="35" spans="1:14" ht="41.45" customHeight="1">
      <c r="A35" s="301">
        <f t="shared" si="3"/>
        <v>16</v>
      </c>
      <c r="B35" s="323"/>
      <c r="C35" s="324"/>
      <c r="D35" s="325"/>
      <c r="E35" s="326"/>
      <c r="F35" s="328"/>
      <c r="G35" s="334"/>
      <c r="H35" s="328"/>
      <c r="I35" s="329"/>
      <c r="J35" s="330" t="str">
        <f t="shared" si="5"/>
        <v/>
      </c>
      <c r="K35" s="331" t="str">
        <f t="shared" si="2"/>
        <v/>
      </c>
      <c r="M35" s="332" t="str">
        <f t="shared" si="0"/>
        <v/>
      </c>
      <c r="N35" s="311"/>
    </row>
    <row r="36" spans="1:14" ht="41.45" customHeight="1">
      <c r="A36" s="301">
        <f t="shared" si="3"/>
        <v>17</v>
      </c>
      <c r="B36" s="323"/>
      <c r="C36" s="324"/>
      <c r="D36" s="325"/>
      <c r="E36" s="326"/>
      <c r="F36" s="328"/>
      <c r="G36" s="334"/>
      <c r="H36" s="328"/>
      <c r="I36" s="329"/>
      <c r="J36" s="330" t="str">
        <f t="shared" si="5"/>
        <v/>
      </c>
      <c r="K36" s="331" t="str">
        <f t="shared" si="2"/>
        <v/>
      </c>
      <c r="M36" s="332" t="str">
        <f t="shared" si="0"/>
        <v/>
      </c>
      <c r="N36" s="311"/>
    </row>
    <row r="37" spans="1:14" ht="41.45" customHeight="1">
      <c r="A37" s="301">
        <f t="shared" si="3"/>
        <v>18</v>
      </c>
      <c r="B37" s="323"/>
      <c r="C37" s="324"/>
      <c r="D37" s="325"/>
      <c r="E37" s="326"/>
      <c r="F37" s="328"/>
      <c r="G37" s="334"/>
      <c r="H37" s="328"/>
      <c r="I37" s="329"/>
      <c r="J37" s="330" t="str">
        <f t="shared" si="5"/>
        <v/>
      </c>
      <c r="K37" s="331" t="str">
        <f t="shared" si="2"/>
        <v/>
      </c>
      <c r="M37" s="332" t="str">
        <f t="shared" si="0"/>
        <v/>
      </c>
      <c r="N37" s="311"/>
    </row>
    <row r="38" spans="1:14" ht="41.45" customHeight="1">
      <c r="A38" s="301">
        <f t="shared" si="3"/>
        <v>19</v>
      </c>
      <c r="B38" s="323"/>
      <c r="C38" s="324"/>
      <c r="D38" s="325"/>
      <c r="E38" s="326"/>
      <c r="F38" s="328"/>
      <c r="G38" s="334"/>
      <c r="H38" s="328"/>
      <c r="I38" s="329"/>
      <c r="J38" s="330" t="str">
        <f t="shared" si="5"/>
        <v/>
      </c>
      <c r="K38" s="331" t="str">
        <f t="shared" si="2"/>
        <v/>
      </c>
      <c r="M38" s="332" t="str">
        <f t="shared" si="0"/>
        <v/>
      </c>
      <c r="N38" s="311"/>
    </row>
    <row r="39" spans="1:14" ht="41.45" customHeight="1">
      <c r="A39" s="301">
        <f t="shared" si="3"/>
        <v>20</v>
      </c>
      <c r="B39" s="323"/>
      <c r="C39" s="335"/>
      <c r="D39" s="325"/>
      <c r="E39" s="326"/>
      <c r="F39" s="327"/>
      <c r="G39" s="336"/>
      <c r="H39" s="327"/>
      <c r="I39" s="333"/>
      <c r="J39" s="330" t="str">
        <f>+IF(D39="","",$J$18)</f>
        <v/>
      </c>
      <c r="K39" s="331" t="str">
        <f t="shared" si="2"/>
        <v/>
      </c>
      <c r="M39" s="332" t="str">
        <f t="shared" si="0"/>
        <v/>
      </c>
      <c r="N39" s="311"/>
    </row>
    <row r="40" spans="1:14" ht="41.45" customHeight="1">
      <c r="A40" s="301">
        <f t="shared" si="3"/>
        <v>21</v>
      </c>
      <c r="B40" s="323"/>
      <c r="C40" s="324"/>
      <c r="D40" s="325"/>
      <c r="E40" s="326"/>
      <c r="F40" s="328"/>
      <c r="G40" s="334"/>
      <c r="H40" s="328"/>
      <c r="I40" s="329"/>
      <c r="J40" s="330" t="str">
        <f>+IF(D40="","",$J$18)</f>
        <v/>
      </c>
      <c r="K40" s="331" t="str">
        <f t="shared" si="2"/>
        <v/>
      </c>
      <c r="M40" s="332" t="str">
        <f t="shared" si="0"/>
        <v/>
      </c>
      <c r="N40" s="311"/>
    </row>
    <row r="41" spans="1:14" ht="41.45" customHeight="1">
      <c r="A41" s="301">
        <f t="shared" si="3"/>
        <v>22</v>
      </c>
      <c r="B41" s="323"/>
      <c r="C41" s="324"/>
      <c r="D41" s="325"/>
      <c r="E41" s="326"/>
      <c r="F41" s="328"/>
      <c r="G41" s="334"/>
      <c r="H41" s="328"/>
      <c r="I41" s="329"/>
      <c r="J41" s="330" t="str">
        <f t="shared" ref="J41:J47" si="6">+IF(D41="","",$J$18)</f>
        <v/>
      </c>
      <c r="K41" s="331" t="str">
        <f t="shared" si="2"/>
        <v/>
      </c>
      <c r="M41" s="332" t="str">
        <f t="shared" si="0"/>
        <v/>
      </c>
      <c r="N41" s="311"/>
    </row>
    <row r="42" spans="1:14" ht="41.45" customHeight="1">
      <c r="A42" s="301">
        <f t="shared" si="3"/>
        <v>23</v>
      </c>
      <c r="B42" s="323"/>
      <c r="C42" s="324"/>
      <c r="D42" s="325"/>
      <c r="E42" s="326"/>
      <c r="F42" s="328"/>
      <c r="G42" s="334"/>
      <c r="H42" s="328"/>
      <c r="I42" s="329"/>
      <c r="J42" s="330" t="str">
        <f t="shared" si="6"/>
        <v/>
      </c>
      <c r="K42" s="331" t="str">
        <f t="shared" si="2"/>
        <v/>
      </c>
      <c r="M42" s="332" t="str">
        <f t="shared" si="0"/>
        <v/>
      </c>
      <c r="N42" s="311"/>
    </row>
    <row r="43" spans="1:14" ht="41.45" customHeight="1">
      <c r="A43" s="301">
        <f t="shared" si="3"/>
        <v>24</v>
      </c>
      <c r="B43" s="323"/>
      <c r="C43" s="324"/>
      <c r="D43" s="325"/>
      <c r="E43" s="326"/>
      <c r="F43" s="328"/>
      <c r="G43" s="334"/>
      <c r="H43" s="328"/>
      <c r="I43" s="329"/>
      <c r="J43" s="330" t="str">
        <f t="shared" si="6"/>
        <v/>
      </c>
      <c r="K43" s="331" t="str">
        <f t="shared" si="2"/>
        <v/>
      </c>
      <c r="M43" s="332" t="str">
        <f t="shared" si="0"/>
        <v/>
      </c>
      <c r="N43" s="311"/>
    </row>
    <row r="44" spans="1:14" ht="41.45" customHeight="1">
      <c r="A44" s="301">
        <f t="shared" si="3"/>
        <v>25</v>
      </c>
      <c r="B44" s="323"/>
      <c r="C44" s="324"/>
      <c r="D44" s="325"/>
      <c r="E44" s="326"/>
      <c r="F44" s="328"/>
      <c r="G44" s="334"/>
      <c r="H44" s="328"/>
      <c r="I44" s="329"/>
      <c r="J44" s="330" t="str">
        <f t="shared" si="6"/>
        <v/>
      </c>
      <c r="K44" s="331" t="str">
        <f t="shared" si="2"/>
        <v/>
      </c>
      <c r="M44" s="332" t="str">
        <f t="shared" si="0"/>
        <v/>
      </c>
      <c r="N44" s="311"/>
    </row>
    <row r="45" spans="1:14" ht="41.45" customHeight="1">
      <c r="A45" s="301">
        <f t="shared" si="3"/>
        <v>26</v>
      </c>
      <c r="B45" s="323"/>
      <c r="C45" s="324"/>
      <c r="D45" s="325"/>
      <c r="E45" s="326"/>
      <c r="F45" s="328"/>
      <c r="G45" s="334"/>
      <c r="H45" s="328"/>
      <c r="I45" s="329"/>
      <c r="J45" s="330"/>
      <c r="K45" s="331"/>
      <c r="M45" s="332"/>
      <c r="N45" s="311"/>
    </row>
    <row r="46" spans="1:14" ht="41.45" customHeight="1">
      <c r="A46" s="301">
        <f t="shared" si="3"/>
        <v>27</v>
      </c>
      <c r="B46" s="323"/>
      <c r="C46" s="324"/>
      <c r="D46" s="325"/>
      <c r="E46" s="326"/>
      <c r="F46" s="328"/>
      <c r="G46" s="334"/>
      <c r="H46" s="328"/>
      <c r="I46" s="329"/>
      <c r="J46" s="330"/>
      <c r="K46" s="331"/>
      <c r="M46" s="332"/>
      <c r="N46" s="311"/>
    </row>
    <row r="47" spans="1:14" ht="9" customHeight="1">
      <c r="A47" s="301">
        <f t="shared" si="3"/>
        <v>28</v>
      </c>
      <c r="B47" s="323"/>
      <c r="C47" s="324"/>
      <c r="D47" s="325"/>
      <c r="E47" s="326"/>
      <c r="F47" s="328"/>
      <c r="G47" s="334"/>
      <c r="H47" s="328"/>
      <c r="I47" s="329"/>
      <c r="J47" s="330" t="str">
        <f t="shared" si="6"/>
        <v/>
      </c>
      <c r="K47" s="331" t="str">
        <f t="shared" si="2"/>
        <v/>
      </c>
      <c r="M47" s="332" t="str">
        <f>IF(D47="","",IF($P$17=$E$48,E47,IF($P$17=$F$48,F47,IF($P$17=$G$48,G47,IF($P$17=$H$48,H47,IF($P$17=$I$48,I47))))))</f>
        <v/>
      </c>
      <c r="N47" s="311"/>
    </row>
    <row r="48" spans="1:14" ht="41.25" customHeight="1" thickBot="1">
      <c r="A48" s="301">
        <f t="shared" si="3"/>
        <v>29</v>
      </c>
      <c r="B48" s="722" t="s">
        <v>254</v>
      </c>
      <c r="C48" s="723"/>
      <c r="D48" s="337">
        <f>+SUM(D19:D26)</f>
        <v>7</v>
      </c>
      <c r="E48" s="338">
        <f>IF(E17="","",SUMPRODUCT($D19:$D47,E19:E47))</f>
        <v>61728390</v>
      </c>
      <c r="F48" s="339">
        <f>IF(F17="","",SUMPRODUCT($D19:$D47,F19:F47))</f>
        <v>617283940</v>
      </c>
      <c r="G48" s="339">
        <f>IF(G17="","",SUMPRODUCT($D19:$D47,G19:G47))</f>
        <v>6172839440</v>
      </c>
      <c r="H48" s="339" t="str">
        <f>IF(H17="","",SUMPRODUCT($D19:$D47,H19:H47))</f>
        <v/>
      </c>
      <c r="I48" s="340" t="str">
        <f>IF(I17="","",SUMPRODUCT($D19:$D47,I19:I47))</f>
        <v/>
      </c>
      <c r="J48" s="341"/>
      <c r="K48" s="342">
        <f>IF(K17="","",SUMPRODUCT($D19:$D47,K19:K47))</f>
        <v>61730230</v>
      </c>
      <c r="L48" s="343"/>
      <c r="N48" s="311"/>
    </row>
    <row r="49" spans="2:9">
      <c r="B49" s="724"/>
      <c r="C49" s="725"/>
      <c r="D49" s="344"/>
      <c r="E49" s="345"/>
      <c r="F49" s="345"/>
      <c r="G49" s="345"/>
      <c r="H49" s="345"/>
      <c r="I49" s="345"/>
    </row>
    <row r="50" spans="2:9">
      <c r="B50" s="724"/>
      <c r="C50" s="725"/>
      <c r="D50" s="344"/>
      <c r="E50" s="345"/>
      <c r="F50" s="345"/>
      <c r="G50" s="345"/>
      <c r="H50" s="345"/>
      <c r="I50" s="345"/>
    </row>
    <row r="51" spans="2:9">
      <c r="B51" s="724"/>
      <c r="C51" s="725"/>
      <c r="D51" s="344"/>
      <c r="E51" s="345"/>
      <c r="F51" s="345"/>
      <c r="G51" s="345"/>
      <c r="H51" s="345"/>
      <c r="I51" s="345"/>
    </row>
  </sheetData>
  <mergeCells count="15">
    <mergeCell ref="K17:K18"/>
    <mergeCell ref="B48:C48"/>
    <mergeCell ref="B49:C49"/>
    <mergeCell ref="B50:C50"/>
    <mergeCell ref="B51:C51"/>
    <mergeCell ref="B16:B18"/>
    <mergeCell ref="C16:C18"/>
    <mergeCell ref="D16:D18"/>
    <mergeCell ref="E16:I16"/>
    <mergeCell ref="J16:J17"/>
    <mergeCell ref="E17:E18"/>
    <mergeCell ref="F17:F18"/>
    <mergeCell ref="G17:G18"/>
    <mergeCell ref="H17:H18"/>
    <mergeCell ref="I17:I18"/>
  </mergeCells>
  <phoneticPr fontId="4"/>
  <printOptions horizontalCentered="1"/>
  <pageMargins left="0.59055118110236227" right="0.19685039370078741" top="0.98425196850393704" bottom="0.39370078740157483" header="0.31496062992125984" footer="0.19685039370078741"/>
  <pageSetup paperSize="9" scale="61" orientation="portrait" blackAndWhite="1" r:id="rId1"/>
  <headerFooter alignWithMargins="0">
    <oddFooter>&amp;L
&amp;C&amp;A&amp;R&amp;P/&amp;N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7D84-4F85-4AD4-AF0F-0DDD6375A177}">
  <sheetPr>
    <tabColor rgb="FF00B0F0"/>
  </sheetPr>
  <dimension ref="A1:P49"/>
  <sheetViews>
    <sheetView workbookViewId="0"/>
  </sheetViews>
  <sheetFormatPr defaultColWidth="8" defaultRowHeight="13.5"/>
  <cols>
    <col min="1" max="1" width="4" style="293" customWidth="1"/>
    <col min="2" max="2" width="13.75" style="293" customWidth="1"/>
    <col min="3" max="3" width="31.25" style="293" customWidth="1"/>
    <col min="4" max="4" width="4.375" style="293" customWidth="1"/>
    <col min="5" max="9" width="11" style="293" customWidth="1"/>
    <col min="10" max="10" width="11.875" style="293" customWidth="1"/>
    <col min="11" max="11" width="13.75" style="294" customWidth="1"/>
    <col min="12" max="12" width="2.375" style="293" customWidth="1"/>
    <col min="13" max="13" width="13.25" style="293" bestFit="1" customWidth="1"/>
    <col min="14" max="14" width="8.75" style="293" bestFit="1" customWidth="1"/>
    <col min="15" max="15" width="8" style="293"/>
    <col min="16" max="16" width="10.375" style="293" bestFit="1" customWidth="1"/>
    <col min="17" max="16384" width="8" style="293"/>
  </cols>
  <sheetData>
    <row r="1" spans="1:14">
      <c r="M1" s="293" t="s">
        <v>3038</v>
      </c>
      <c r="N1" s="293" t="s">
        <v>3039</v>
      </c>
    </row>
    <row r="2" spans="1:14">
      <c r="M2" s="295">
        <v>1</v>
      </c>
      <c r="N2" s="296">
        <v>0</v>
      </c>
    </row>
    <row r="3" spans="1:14">
      <c r="M3" s="295">
        <v>10</v>
      </c>
      <c r="N3" s="296">
        <v>0</v>
      </c>
    </row>
    <row r="4" spans="1:14">
      <c r="M4" s="295">
        <v>100</v>
      </c>
      <c r="N4" s="296">
        <v>-1</v>
      </c>
    </row>
    <row r="5" spans="1:14">
      <c r="M5" s="295">
        <v>1000</v>
      </c>
      <c r="N5" s="296">
        <v>-1</v>
      </c>
    </row>
    <row r="6" spans="1:14">
      <c r="M6" s="295">
        <v>10000</v>
      </c>
      <c r="N6" s="296">
        <v>-1</v>
      </c>
    </row>
    <row r="7" spans="1:14">
      <c r="M7" s="295">
        <v>100000</v>
      </c>
      <c r="N7" s="296">
        <v>-1</v>
      </c>
    </row>
    <row r="8" spans="1:14">
      <c r="M8" s="295">
        <v>1000000</v>
      </c>
      <c r="N8" s="296">
        <v>-1</v>
      </c>
    </row>
    <row r="9" spans="1:14">
      <c r="M9" s="295">
        <v>10000000</v>
      </c>
      <c r="N9" s="296">
        <v>-1</v>
      </c>
    </row>
    <row r="10" spans="1:14">
      <c r="M10" s="295">
        <v>100000000</v>
      </c>
      <c r="N10" s="296">
        <v>-1</v>
      </c>
    </row>
    <row r="12" spans="1:14" ht="14.25" thickBot="1"/>
    <row r="13" spans="1:14" ht="23.1" customHeight="1">
      <c r="A13" s="297"/>
      <c r="B13" s="298" t="s">
        <v>3040</v>
      </c>
      <c r="C13" s="299"/>
      <c r="D13" s="299"/>
      <c r="E13" s="299"/>
      <c r="F13" s="299"/>
      <c r="G13" s="299"/>
      <c r="H13" s="299"/>
      <c r="I13" s="299"/>
      <c r="J13" s="299"/>
      <c r="K13" s="300"/>
    </row>
    <row r="14" spans="1:14" ht="23.1" customHeight="1">
      <c r="A14" s="301"/>
      <c r="B14" s="302" t="str">
        <f ca="1">RIGHT(CELL("filename",A13),LEN(CELL("filename",A13))-FIND("]",CELL("filename",A13)))</f>
        <v>機器名(文科省)</v>
      </c>
      <c r="C14" s="303"/>
      <c r="D14" s="303"/>
      <c r="E14" s="304"/>
      <c r="F14" s="303"/>
      <c r="G14" s="303"/>
      <c r="H14" s="303"/>
      <c r="I14" s="303"/>
      <c r="J14" s="303"/>
      <c r="K14" s="346"/>
    </row>
    <row r="15" spans="1:14" ht="9" customHeight="1" thickBot="1">
      <c r="A15" s="301"/>
      <c r="B15" s="306"/>
      <c r="E15" s="307"/>
      <c r="F15" s="307"/>
      <c r="G15" s="307"/>
      <c r="H15" s="307"/>
      <c r="I15" s="307"/>
      <c r="J15" s="307"/>
      <c r="K15" s="308"/>
    </row>
    <row r="16" spans="1:14" ht="18.75" customHeight="1">
      <c r="A16" s="301"/>
      <c r="B16" s="726" t="s">
        <v>3042</v>
      </c>
      <c r="C16" s="729" t="s">
        <v>3043</v>
      </c>
      <c r="D16" s="732" t="s">
        <v>3044</v>
      </c>
      <c r="E16" s="735" t="s">
        <v>3045</v>
      </c>
      <c r="F16" s="736"/>
      <c r="G16" s="737"/>
      <c r="H16" s="736"/>
      <c r="I16" s="736"/>
      <c r="J16" s="729" t="s">
        <v>3062</v>
      </c>
      <c r="K16" s="309" t="s">
        <v>3047</v>
      </c>
      <c r="M16" s="293" t="s">
        <v>3048</v>
      </c>
      <c r="N16" s="310" t="s">
        <v>3049</v>
      </c>
    </row>
    <row r="17" spans="1:16" ht="18.75" customHeight="1">
      <c r="A17" s="301"/>
      <c r="B17" s="727"/>
      <c r="C17" s="730"/>
      <c r="D17" s="733"/>
      <c r="E17" s="738" t="s">
        <v>3050</v>
      </c>
      <c r="F17" s="740" t="s">
        <v>3051</v>
      </c>
      <c r="G17" s="742" t="s">
        <v>3052</v>
      </c>
      <c r="H17" s="738"/>
      <c r="I17" s="738"/>
      <c r="J17" s="730"/>
      <c r="K17" s="744" t="str">
        <f>+N17</f>
        <v>a</v>
      </c>
      <c r="M17" s="293" t="str">
        <f>IF(D19="","",IF($P$17=$E$46,E19,IF($P$17=$F$46,F19,IF($P$17=$G$46,G19,IF($P$17=$H$46,H19,IF($P$17=$I$46,I19))))))</f>
        <v/>
      </c>
      <c r="N17" s="293" t="str">
        <f>IF($P$17=$E$46,E17,IF($P$17=$F$46,F17,IF($P$17=$G$46,G17,IF($P$17=$H$46,H17,IF($P$17=$I46,I17,0)))))</f>
        <v>a</v>
      </c>
      <c r="P17" s="311">
        <f>MIN(E46:I46)</f>
        <v>61728390</v>
      </c>
    </row>
    <row r="18" spans="1:16" ht="18.75" customHeight="1">
      <c r="A18" s="301"/>
      <c r="B18" s="746"/>
      <c r="C18" s="747"/>
      <c r="D18" s="748"/>
      <c r="E18" s="749"/>
      <c r="F18" s="750"/>
      <c r="G18" s="750"/>
      <c r="H18" s="751"/>
      <c r="I18" s="749"/>
      <c r="J18" s="347">
        <v>1</v>
      </c>
      <c r="K18" s="745"/>
    </row>
    <row r="19" spans="1:16" ht="41.45" customHeight="1">
      <c r="A19" s="301">
        <v>1</v>
      </c>
      <c r="B19" s="348"/>
      <c r="C19" s="349"/>
      <c r="D19" s="350"/>
      <c r="E19" s="351"/>
      <c r="F19" s="352"/>
      <c r="G19" s="353"/>
      <c r="H19" s="354"/>
      <c r="I19" s="355"/>
      <c r="J19" s="356"/>
      <c r="K19" s="357" t="str">
        <f>+IF(D19="","",ROUND(M19*J19,VLOOKUP(M19,$M$2:$N$10,2)))</f>
        <v/>
      </c>
    </row>
    <row r="20" spans="1:16" ht="41.45" customHeight="1">
      <c r="A20" s="301">
        <f>+A19+1</f>
        <v>2</v>
      </c>
      <c r="B20" s="323" t="s">
        <v>3053</v>
      </c>
      <c r="C20" s="324" t="s">
        <v>3054</v>
      </c>
      <c r="D20" s="325">
        <v>1</v>
      </c>
      <c r="E20" s="326">
        <v>5</v>
      </c>
      <c r="F20" s="327">
        <v>55</v>
      </c>
      <c r="G20" s="327">
        <v>555</v>
      </c>
      <c r="H20" s="328"/>
      <c r="I20" s="329"/>
      <c r="J20" s="358">
        <f>+IF(D20="","",$J$18)</f>
        <v>1</v>
      </c>
      <c r="K20" s="359">
        <f>+IF(D20="","",ROUND(M20*J20,VLOOKUP(M20,$M$2:$N$10,2)))</f>
        <v>5</v>
      </c>
      <c r="M20" s="332">
        <f t="shared" ref="M20:M45" si="0">IF(D20="","",IF($P$17=$E$46,E20,IF($P$17=$F$46,F20,IF($P$17=$G$46,G20,IF($P$17=$H$46,H20,IF($P$17=$I$46,I20))))))</f>
        <v>5</v>
      </c>
      <c r="N20" s="311"/>
    </row>
    <row r="21" spans="1:16" ht="41.45" customHeight="1">
      <c r="A21" s="301">
        <f t="shared" ref="A21:A45" si="1">+A20+1</f>
        <v>3</v>
      </c>
      <c r="B21" s="323" t="s">
        <v>3055</v>
      </c>
      <c r="C21" s="324" t="s">
        <v>3054</v>
      </c>
      <c r="D21" s="325">
        <v>1</v>
      </c>
      <c r="E21" s="326">
        <v>55</v>
      </c>
      <c r="F21" s="327">
        <v>555</v>
      </c>
      <c r="G21" s="327">
        <v>5555</v>
      </c>
      <c r="H21" s="328"/>
      <c r="I21" s="329"/>
      <c r="J21" s="358">
        <f t="shared" ref="J21:J25" si="2">+IF(D21="","",$J$18)</f>
        <v>1</v>
      </c>
      <c r="K21" s="359">
        <f t="shared" ref="K21:K45" si="3">+IF(D21="","",ROUND(M21*J21,VLOOKUP(M21,$M$2:$N$10,2)))</f>
        <v>55</v>
      </c>
      <c r="M21" s="332">
        <f t="shared" si="0"/>
        <v>55</v>
      </c>
      <c r="N21" s="311"/>
    </row>
    <row r="22" spans="1:16" ht="41.45" customHeight="1">
      <c r="A22" s="301">
        <f t="shared" si="1"/>
        <v>4</v>
      </c>
      <c r="B22" s="323" t="s">
        <v>3056</v>
      </c>
      <c r="C22" s="324" t="s">
        <v>3054</v>
      </c>
      <c r="D22" s="325">
        <v>1</v>
      </c>
      <c r="E22" s="326">
        <v>555</v>
      </c>
      <c r="F22" s="327">
        <v>5555</v>
      </c>
      <c r="G22" s="327">
        <v>55555</v>
      </c>
      <c r="H22" s="328"/>
      <c r="I22" s="329"/>
      <c r="J22" s="358">
        <f t="shared" si="2"/>
        <v>1</v>
      </c>
      <c r="K22" s="359">
        <f t="shared" si="3"/>
        <v>560</v>
      </c>
      <c r="M22" s="332">
        <f t="shared" si="0"/>
        <v>555</v>
      </c>
      <c r="N22" s="311"/>
    </row>
    <row r="23" spans="1:16" ht="41.45" customHeight="1">
      <c r="A23" s="301">
        <f t="shared" si="1"/>
        <v>5</v>
      </c>
      <c r="B23" s="323" t="s">
        <v>3057</v>
      </c>
      <c r="C23" s="324" t="s">
        <v>3054</v>
      </c>
      <c r="D23" s="325">
        <v>1</v>
      </c>
      <c r="E23" s="326">
        <v>5555</v>
      </c>
      <c r="F23" s="327">
        <v>55555</v>
      </c>
      <c r="G23" s="327">
        <v>555555</v>
      </c>
      <c r="H23" s="328"/>
      <c r="I23" s="329"/>
      <c r="J23" s="358">
        <f t="shared" si="2"/>
        <v>1</v>
      </c>
      <c r="K23" s="359">
        <f t="shared" si="3"/>
        <v>5560</v>
      </c>
      <c r="M23" s="332">
        <f t="shared" si="0"/>
        <v>5555</v>
      </c>
      <c r="N23" s="311"/>
    </row>
    <row r="24" spans="1:16" ht="41.45" customHeight="1">
      <c r="A24" s="301">
        <f t="shared" si="1"/>
        <v>6</v>
      </c>
      <c r="B24" s="323" t="s">
        <v>3058</v>
      </c>
      <c r="C24" s="324" t="s">
        <v>3054</v>
      </c>
      <c r="D24" s="325">
        <v>1</v>
      </c>
      <c r="E24" s="326">
        <v>55555</v>
      </c>
      <c r="F24" s="327">
        <v>555555</v>
      </c>
      <c r="G24" s="327">
        <v>5555555</v>
      </c>
      <c r="H24" s="328"/>
      <c r="I24" s="329"/>
      <c r="J24" s="358">
        <f t="shared" si="2"/>
        <v>1</v>
      </c>
      <c r="K24" s="359">
        <f t="shared" si="3"/>
        <v>55560</v>
      </c>
      <c r="M24" s="332">
        <f t="shared" si="0"/>
        <v>55555</v>
      </c>
      <c r="N24" s="311"/>
    </row>
    <row r="25" spans="1:16" ht="41.45" customHeight="1">
      <c r="A25" s="301">
        <f t="shared" si="1"/>
        <v>7</v>
      </c>
      <c r="B25" s="323" t="s">
        <v>3059</v>
      </c>
      <c r="C25" s="324" t="s">
        <v>3054</v>
      </c>
      <c r="D25" s="325">
        <v>1</v>
      </c>
      <c r="E25" s="326">
        <v>555555</v>
      </c>
      <c r="F25" s="327">
        <v>5555555</v>
      </c>
      <c r="G25" s="327">
        <v>55555555</v>
      </c>
      <c r="H25" s="328"/>
      <c r="I25" s="329"/>
      <c r="J25" s="358">
        <f t="shared" si="2"/>
        <v>1</v>
      </c>
      <c r="K25" s="359">
        <f t="shared" si="3"/>
        <v>555560</v>
      </c>
      <c r="M25" s="332">
        <f t="shared" si="0"/>
        <v>555555</v>
      </c>
      <c r="N25" s="311"/>
    </row>
    <row r="26" spans="1:16" ht="41.45" customHeight="1">
      <c r="A26" s="301">
        <f t="shared" si="1"/>
        <v>8</v>
      </c>
      <c r="B26" s="323" t="s">
        <v>3060</v>
      </c>
      <c r="C26" s="324" t="s">
        <v>3054</v>
      </c>
      <c r="D26" s="325">
        <v>1</v>
      </c>
      <c r="E26" s="326">
        <v>5555555</v>
      </c>
      <c r="F26" s="327">
        <v>55555555</v>
      </c>
      <c r="G26" s="328">
        <v>555555555</v>
      </c>
      <c r="H26" s="327"/>
      <c r="I26" s="333"/>
      <c r="J26" s="358">
        <f>+IF(D26="","",$J$18)</f>
        <v>1</v>
      </c>
      <c r="K26" s="359">
        <f t="shared" si="3"/>
        <v>5555560</v>
      </c>
      <c r="M26" s="332">
        <f t="shared" si="0"/>
        <v>5555555</v>
      </c>
      <c r="N26" s="311"/>
    </row>
    <row r="27" spans="1:16" ht="41.45" customHeight="1">
      <c r="A27" s="301">
        <f t="shared" si="1"/>
        <v>9</v>
      </c>
      <c r="B27" s="323" t="s">
        <v>3061</v>
      </c>
      <c r="C27" s="324" t="s">
        <v>3054</v>
      </c>
      <c r="D27" s="325">
        <v>1</v>
      </c>
      <c r="E27" s="326">
        <v>55555555</v>
      </c>
      <c r="F27" s="328">
        <v>555555555</v>
      </c>
      <c r="G27" s="328">
        <v>5555555555</v>
      </c>
      <c r="H27" s="328"/>
      <c r="I27" s="329"/>
      <c r="J27" s="358">
        <f>+IF(D27="","",$J$18)</f>
        <v>1</v>
      </c>
      <c r="K27" s="359">
        <f t="shared" si="3"/>
        <v>55555560</v>
      </c>
      <c r="M27" s="332">
        <f t="shared" si="0"/>
        <v>55555555</v>
      </c>
      <c r="N27" s="311"/>
    </row>
    <row r="28" spans="1:16" ht="41.45" customHeight="1">
      <c r="A28" s="301">
        <f t="shared" si="1"/>
        <v>10</v>
      </c>
      <c r="B28" s="323"/>
      <c r="C28" s="324"/>
      <c r="D28" s="325"/>
      <c r="E28" s="326"/>
      <c r="F28" s="328"/>
      <c r="G28" s="334"/>
      <c r="H28" s="328"/>
      <c r="I28" s="329"/>
      <c r="J28" s="358" t="str">
        <f t="shared" ref="J28:J32" si="4">+IF(D28="","",$J$18)</f>
        <v/>
      </c>
      <c r="K28" s="359" t="str">
        <f t="shared" si="3"/>
        <v/>
      </c>
      <c r="M28" s="332" t="str">
        <f t="shared" si="0"/>
        <v/>
      </c>
      <c r="N28" s="311"/>
    </row>
    <row r="29" spans="1:16" ht="41.45" customHeight="1">
      <c r="A29" s="301">
        <f t="shared" si="1"/>
        <v>11</v>
      </c>
      <c r="B29" s="323"/>
      <c r="C29" s="324"/>
      <c r="D29" s="325"/>
      <c r="E29" s="326"/>
      <c r="F29" s="328"/>
      <c r="G29" s="334"/>
      <c r="H29" s="328"/>
      <c r="I29" s="329"/>
      <c r="J29" s="358" t="str">
        <f t="shared" si="4"/>
        <v/>
      </c>
      <c r="K29" s="359" t="str">
        <f t="shared" si="3"/>
        <v/>
      </c>
      <c r="M29" s="332" t="str">
        <f t="shared" si="0"/>
        <v/>
      </c>
      <c r="N29" s="311"/>
    </row>
    <row r="30" spans="1:16" ht="41.45" customHeight="1">
      <c r="A30" s="301">
        <f t="shared" si="1"/>
        <v>12</v>
      </c>
      <c r="B30" s="323"/>
      <c r="C30" s="324"/>
      <c r="D30" s="325"/>
      <c r="E30" s="326"/>
      <c r="F30" s="328"/>
      <c r="G30" s="334"/>
      <c r="H30" s="328"/>
      <c r="I30" s="329"/>
      <c r="J30" s="358" t="str">
        <f t="shared" si="4"/>
        <v/>
      </c>
      <c r="K30" s="359" t="str">
        <f t="shared" si="3"/>
        <v/>
      </c>
      <c r="M30" s="332" t="str">
        <f t="shared" si="0"/>
        <v/>
      </c>
      <c r="N30" s="311"/>
    </row>
    <row r="31" spans="1:16" ht="41.45" customHeight="1">
      <c r="A31" s="301">
        <f t="shared" si="1"/>
        <v>13</v>
      </c>
      <c r="B31" s="323"/>
      <c r="C31" s="324"/>
      <c r="D31" s="325"/>
      <c r="E31" s="326"/>
      <c r="F31" s="328"/>
      <c r="G31" s="334"/>
      <c r="H31" s="328"/>
      <c r="I31" s="329"/>
      <c r="J31" s="358" t="str">
        <f t="shared" si="4"/>
        <v/>
      </c>
      <c r="K31" s="359" t="str">
        <f t="shared" si="3"/>
        <v/>
      </c>
      <c r="M31" s="332" t="str">
        <f t="shared" si="0"/>
        <v/>
      </c>
      <c r="N31" s="311"/>
    </row>
    <row r="32" spans="1:16" ht="41.45" customHeight="1">
      <c r="A32" s="301">
        <f t="shared" si="1"/>
        <v>14</v>
      </c>
      <c r="B32" s="323"/>
      <c r="C32" s="324"/>
      <c r="D32" s="325"/>
      <c r="E32" s="326"/>
      <c r="F32" s="328"/>
      <c r="G32" s="334"/>
      <c r="H32" s="328"/>
      <c r="I32" s="329"/>
      <c r="J32" s="358" t="str">
        <f t="shared" si="4"/>
        <v/>
      </c>
      <c r="K32" s="359" t="str">
        <f t="shared" si="3"/>
        <v/>
      </c>
      <c r="M32" s="332" t="str">
        <f t="shared" si="0"/>
        <v/>
      </c>
      <c r="N32" s="311"/>
    </row>
    <row r="33" spans="1:14" ht="41.45" customHeight="1">
      <c r="A33" s="301">
        <f t="shared" si="1"/>
        <v>15</v>
      </c>
      <c r="B33" s="323"/>
      <c r="C33" s="324"/>
      <c r="D33" s="325"/>
      <c r="E33" s="326"/>
      <c r="F33" s="328"/>
      <c r="G33" s="334"/>
      <c r="H33" s="328"/>
      <c r="I33" s="329"/>
      <c r="J33" s="358" t="str">
        <f>+IF(D33="","",$J$18)</f>
        <v/>
      </c>
      <c r="K33" s="359" t="str">
        <f t="shared" si="3"/>
        <v/>
      </c>
      <c r="M33" s="332" t="str">
        <f t="shared" si="0"/>
        <v/>
      </c>
      <c r="N33" s="311"/>
    </row>
    <row r="34" spans="1:14" ht="41.45" customHeight="1">
      <c r="A34" s="301">
        <f t="shared" si="1"/>
        <v>16</v>
      </c>
      <c r="B34" s="323"/>
      <c r="C34" s="324"/>
      <c r="D34" s="325"/>
      <c r="E34" s="326"/>
      <c r="F34" s="328"/>
      <c r="G34" s="334"/>
      <c r="H34" s="328"/>
      <c r="I34" s="329"/>
      <c r="J34" s="358" t="str">
        <f t="shared" ref="J34:J38" si="5">+IF(D34="","",$J$18)</f>
        <v/>
      </c>
      <c r="K34" s="359" t="str">
        <f t="shared" si="3"/>
        <v/>
      </c>
      <c r="M34" s="332" t="str">
        <f t="shared" si="0"/>
        <v/>
      </c>
      <c r="N34" s="311"/>
    </row>
    <row r="35" spans="1:14" ht="41.45" customHeight="1">
      <c r="A35" s="301">
        <f t="shared" si="1"/>
        <v>17</v>
      </c>
      <c r="B35" s="323"/>
      <c r="C35" s="324"/>
      <c r="D35" s="325"/>
      <c r="E35" s="326"/>
      <c r="F35" s="328"/>
      <c r="G35" s="334"/>
      <c r="H35" s="328"/>
      <c r="I35" s="329"/>
      <c r="J35" s="358" t="str">
        <f t="shared" si="5"/>
        <v/>
      </c>
      <c r="K35" s="359" t="str">
        <f t="shared" si="3"/>
        <v/>
      </c>
      <c r="M35" s="332" t="str">
        <f t="shared" si="0"/>
        <v/>
      </c>
      <c r="N35" s="311"/>
    </row>
    <row r="36" spans="1:14" ht="41.45" customHeight="1">
      <c r="A36" s="301">
        <f t="shared" si="1"/>
        <v>18</v>
      </c>
      <c r="B36" s="323"/>
      <c r="C36" s="324"/>
      <c r="D36" s="325"/>
      <c r="E36" s="326"/>
      <c r="F36" s="328"/>
      <c r="G36" s="334"/>
      <c r="H36" s="328"/>
      <c r="I36" s="329"/>
      <c r="J36" s="358" t="str">
        <f t="shared" si="5"/>
        <v/>
      </c>
      <c r="K36" s="359" t="str">
        <f t="shared" si="3"/>
        <v/>
      </c>
      <c r="M36" s="332" t="str">
        <f t="shared" si="0"/>
        <v/>
      </c>
      <c r="N36" s="311"/>
    </row>
    <row r="37" spans="1:14" ht="41.45" customHeight="1">
      <c r="A37" s="301">
        <f t="shared" si="1"/>
        <v>19</v>
      </c>
      <c r="B37" s="323"/>
      <c r="C37" s="324"/>
      <c r="D37" s="325"/>
      <c r="E37" s="326"/>
      <c r="F37" s="328"/>
      <c r="G37" s="334"/>
      <c r="H37" s="328"/>
      <c r="I37" s="329"/>
      <c r="J37" s="358" t="str">
        <f t="shared" si="5"/>
        <v/>
      </c>
      <c r="K37" s="359" t="str">
        <f t="shared" si="3"/>
        <v/>
      </c>
      <c r="M37" s="332" t="str">
        <f t="shared" si="0"/>
        <v/>
      </c>
      <c r="N37" s="311"/>
    </row>
    <row r="38" spans="1:14" ht="41.45" customHeight="1">
      <c r="A38" s="301">
        <f t="shared" si="1"/>
        <v>20</v>
      </c>
      <c r="B38" s="323"/>
      <c r="C38" s="324"/>
      <c r="D38" s="325"/>
      <c r="E38" s="326"/>
      <c r="F38" s="328"/>
      <c r="G38" s="334"/>
      <c r="H38" s="328"/>
      <c r="I38" s="329"/>
      <c r="J38" s="358" t="str">
        <f t="shared" si="5"/>
        <v/>
      </c>
      <c r="K38" s="359" t="str">
        <f t="shared" si="3"/>
        <v/>
      </c>
      <c r="M38" s="332" t="str">
        <f t="shared" si="0"/>
        <v/>
      </c>
      <c r="N38" s="311"/>
    </row>
    <row r="39" spans="1:14" ht="41.45" customHeight="1">
      <c r="A39" s="301">
        <f t="shared" si="1"/>
        <v>21</v>
      </c>
      <c r="B39" s="323"/>
      <c r="C39" s="335"/>
      <c r="D39" s="325"/>
      <c r="E39" s="326"/>
      <c r="F39" s="327"/>
      <c r="G39" s="336"/>
      <c r="H39" s="327"/>
      <c r="I39" s="333"/>
      <c r="J39" s="358" t="str">
        <f>+IF(D39="","",$J$18)</f>
        <v/>
      </c>
      <c r="K39" s="359" t="str">
        <f t="shared" si="3"/>
        <v/>
      </c>
      <c r="M39" s="332" t="str">
        <f t="shared" si="0"/>
        <v/>
      </c>
      <c r="N39" s="311"/>
    </row>
    <row r="40" spans="1:14" ht="41.45" customHeight="1">
      <c r="A40" s="301">
        <f t="shared" si="1"/>
        <v>22</v>
      </c>
      <c r="B40" s="323"/>
      <c r="C40" s="324"/>
      <c r="D40" s="325"/>
      <c r="E40" s="326"/>
      <c r="F40" s="328"/>
      <c r="G40" s="334"/>
      <c r="H40" s="328"/>
      <c r="I40" s="329"/>
      <c r="J40" s="358" t="str">
        <f>+IF(D40="","",$J$18)</f>
        <v/>
      </c>
      <c r="K40" s="359" t="str">
        <f t="shared" si="3"/>
        <v/>
      </c>
      <c r="M40" s="332" t="str">
        <f t="shared" si="0"/>
        <v/>
      </c>
      <c r="N40" s="311"/>
    </row>
    <row r="41" spans="1:14" ht="41.45" customHeight="1">
      <c r="A41" s="301">
        <f t="shared" si="1"/>
        <v>23</v>
      </c>
      <c r="B41" s="323"/>
      <c r="C41" s="324"/>
      <c r="D41" s="325"/>
      <c r="E41" s="326"/>
      <c r="F41" s="328"/>
      <c r="G41" s="334"/>
      <c r="H41" s="328"/>
      <c r="I41" s="329"/>
      <c r="J41" s="358" t="str">
        <f t="shared" ref="J41:J45" si="6">+IF(D41="","",$J$18)</f>
        <v/>
      </c>
      <c r="K41" s="359" t="str">
        <f t="shared" si="3"/>
        <v/>
      </c>
      <c r="M41" s="332" t="str">
        <f t="shared" si="0"/>
        <v/>
      </c>
      <c r="N41" s="311"/>
    </row>
    <row r="42" spans="1:14" ht="41.45" customHeight="1">
      <c r="A42" s="301">
        <f t="shared" si="1"/>
        <v>24</v>
      </c>
      <c r="B42" s="323"/>
      <c r="C42" s="324"/>
      <c r="D42" s="325"/>
      <c r="E42" s="326"/>
      <c r="F42" s="328"/>
      <c r="G42" s="334"/>
      <c r="H42" s="328"/>
      <c r="I42" s="329"/>
      <c r="J42" s="358" t="str">
        <f t="shared" si="6"/>
        <v/>
      </c>
      <c r="K42" s="359" t="str">
        <f t="shared" si="3"/>
        <v/>
      </c>
      <c r="M42" s="332" t="str">
        <f t="shared" si="0"/>
        <v/>
      </c>
      <c r="N42" s="311"/>
    </row>
    <row r="43" spans="1:14" ht="41.45" customHeight="1">
      <c r="A43" s="301">
        <f t="shared" si="1"/>
        <v>25</v>
      </c>
      <c r="B43" s="323"/>
      <c r="C43" s="324"/>
      <c r="D43" s="325"/>
      <c r="E43" s="326"/>
      <c r="F43" s="328"/>
      <c r="G43" s="334"/>
      <c r="H43" s="328"/>
      <c r="I43" s="329"/>
      <c r="J43" s="358" t="str">
        <f t="shared" si="6"/>
        <v/>
      </c>
      <c r="K43" s="359" t="str">
        <f t="shared" si="3"/>
        <v/>
      </c>
      <c r="M43" s="332" t="str">
        <f t="shared" si="0"/>
        <v/>
      </c>
      <c r="N43" s="311"/>
    </row>
    <row r="44" spans="1:14" ht="41.45" customHeight="1">
      <c r="A44" s="301">
        <f t="shared" si="1"/>
        <v>26</v>
      </c>
      <c r="B44" s="323"/>
      <c r="C44" s="324"/>
      <c r="D44" s="325"/>
      <c r="E44" s="326"/>
      <c r="F44" s="328"/>
      <c r="G44" s="334"/>
      <c r="H44" s="328"/>
      <c r="I44" s="329"/>
      <c r="J44" s="358" t="str">
        <f t="shared" si="6"/>
        <v/>
      </c>
      <c r="K44" s="359" t="str">
        <f t="shared" si="3"/>
        <v/>
      </c>
      <c r="M44" s="332" t="str">
        <f t="shared" si="0"/>
        <v/>
      </c>
      <c r="N44" s="311"/>
    </row>
    <row r="45" spans="1:14" ht="41.45" customHeight="1">
      <c r="A45" s="301">
        <f t="shared" si="1"/>
        <v>27</v>
      </c>
      <c r="B45" s="323"/>
      <c r="C45" s="324"/>
      <c r="D45" s="325"/>
      <c r="E45" s="326"/>
      <c r="F45" s="328"/>
      <c r="G45" s="334"/>
      <c r="H45" s="328"/>
      <c r="I45" s="329"/>
      <c r="J45" s="358" t="str">
        <f t="shared" si="6"/>
        <v/>
      </c>
      <c r="K45" s="359" t="str">
        <f t="shared" si="3"/>
        <v/>
      </c>
      <c r="M45" s="332" t="str">
        <f t="shared" si="0"/>
        <v/>
      </c>
      <c r="N45" s="311"/>
    </row>
    <row r="46" spans="1:14" ht="41.25" customHeight="1" thickBot="1">
      <c r="A46" s="301">
        <f>+A45+1</f>
        <v>28</v>
      </c>
      <c r="B46" s="722" t="s">
        <v>254</v>
      </c>
      <c r="C46" s="723"/>
      <c r="D46" s="337">
        <f>+SUM(D19:D26)</f>
        <v>7</v>
      </c>
      <c r="E46" s="338">
        <f>IF(E17="","",SUMPRODUCT($D19:$D45,E19:E45))</f>
        <v>61728390</v>
      </c>
      <c r="F46" s="339">
        <f>IF(F17="","",SUMPRODUCT($D19:$D45,F19:F45))</f>
        <v>617283940</v>
      </c>
      <c r="G46" s="339">
        <f>IF(G17="","",SUMPRODUCT($D19:$D45,G19:G45))</f>
        <v>6172839440</v>
      </c>
      <c r="H46" s="339" t="str">
        <f>IF(H17="","",SUMPRODUCT($D19:$D45,H19:H45))</f>
        <v/>
      </c>
      <c r="I46" s="340" t="str">
        <f>IF(I17="","",SUMPRODUCT($D19:$D45,I19:I45))</f>
        <v/>
      </c>
      <c r="J46" s="341"/>
      <c r="K46" s="342" t="str">
        <f>IF(J46="","",ROUNDDOWN(MIN(E46:I46)*J46,-1))</f>
        <v/>
      </c>
      <c r="L46" s="343"/>
      <c r="N46" s="311"/>
    </row>
    <row r="47" spans="1:14">
      <c r="B47" s="724"/>
      <c r="C47" s="725"/>
      <c r="D47" s="344"/>
      <c r="E47" s="345"/>
      <c r="F47" s="345"/>
      <c r="G47" s="345"/>
      <c r="H47" s="345"/>
      <c r="I47" s="345"/>
    </row>
    <row r="48" spans="1:14">
      <c r="B48" s="724"/>
      <c r="C48" s="725"/>
      <c r="D48" s="344"/>
      <c r="E48" s="345"/>
      <c r="F48" s="345"/>
      <c r="G48" s="345"/>
      <c r="H48" s="345"/>
      <c r="I48" s="345"/>
    </row>
    <row r="49" spans="2:9">
      <c r="B49" s="724"/>
      <c r="C49" s="725"/>
      <c r="D49" s="344"/>
      <c r="E49" s="345"/>
      <c r="F49" s="345"/>
      <c r="G49" s="345"/>
      <c r="H49" s="345"/>
      <c r="I49" s="345"/>
    </row>
  </sheetData>
  <mergeCells count="15">
    <mergeCell ref="K17:K18"/>
    <mergeCell ref="B46:C46"/>
    <mergeCell ref="B47:C47"/>
    <mergeCell ref="B48:C48"/>
    <mergeCell ref="B49:C49"/>
    <mergeCell ref="B16:B18"/>
    <mergeCell ref="C16:C18"/>
    <mergeCell ref="D16:D18"/>
    <mergeCell ref="E16:I16"/>
    <mergeCell ref="J16:J17"/>
    <mergeCell ref="E17:E18"/>
    <mergeCell ref="F17:F18"/>
    <mergeCell ref="G17:G18"/>
    <mergeCell ref="H17:H18"/>
    <mergeCell ref="I17:I18"/>
  </mergeCells>
  <phoneticPr fontId="4"/>
  <printOptions horizontalCentered="1"/>
  <pageMargins left="0.19685039370078741" right="0.19685039370078741" top="0.98425196850393704" bottom="0.39370078740157483" header="0.31496062992125984" footer="0.19685039370078741"/>
  <pageSetup paperSize="9" scale="61" orientation="portrait" blackAndWhite="1" r:id="rId1"/>
  <headerFooter alignWithMargins="0">
    <oddFooter>&amp;L&amp;F&amp;C&amp;A&amp;R&amp;P/&amp;N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20</vt:i4>
      </vt:variant>
    </vt:vector>
  </HeadingPairs>
  <TitlesOfParts>
    <vt:vector size="33" baseType="lpstr">
      <vt:lpstr>表紙</vt:lpstr>
      <vt:lpstr>経費</vt:lpstr>
      <vt:lpstr>経費（一括）建築</vt:lpstr>
      <vt:lpstr>設計書-共通仮設</vt:lpstr>
      <vt:lpstr>設計書（建築）</vt:lpstr>
      <vt:lpstr>設計書（電気設備）</vt:lpstr>
      <vt:lpstr>設計書（機械設備）</vt:lpstr>
      <vt:lpstr>機器名(国交省)</vt:lpstr>
      <vt:lpstr>機器名(文科省)</vt:lpstr>
      <vt:lpstr>採用査定率</vt:lpstr>
      <vt:lpstr>Sheet3</vt:lpstr>
      <vt:lpstr>設計書（昇降機）</vt:lpstr>
      <vt:lpstr>経費率表(昇降機)(新営)</vt:lpstr>
      <vt:lpstr>'機器名(国交省)'!Print_Area</vt:lpstr>
      <vt:lpstr>'機器名(文科省)'!Print_Area</vt:lpstr>
      <vt:lpstr>経費!Print_Area</vt:lpstr>
      <vt:lpstr>'経費（一括）建築'!Print_Area</vt:lpstr>
      <vt:lpstr>採用査定率!Print_Area</vt:lpstr>
      <vt:lpstr>'設計書（機械設備）'!Print_Area</vt:lpstr>
      <vt:lpstr>'設計書（建築）'!Print_Area</vt:lpstr>
      <vt:lpstr>'設計書（昇降機）'!Print_Area</vt:lpstr>
      <vt:lpstr>'設計書（電気設備）'!Print_Area</vt:lpstr>
      <vt:lpstr>'設計書-共通仮設'!Print_Area</vt:lpstr>
      <vt:lpstr>表紙!Print_Area</vt:lpstr>
      <vt:lpstr>'機器名(国交省)'!Print_Titles</vt:lpstr>
      <vt:lpstr>'機器名(文科省)'!Print_Titles</vt:lpstr>
      <vt:lpstr>経費!Print_Titles</vt:lpstr>
      <vt:lpstr>'経費（一括）建築'!Print_Titles</vt:lpstr>
      <vt:lpstr>'設計書（機械設備）'!Print_Titles</vt:lpstr>
      <vt:lpstr>'設計書（建築）'!Print_Titles</vt:lpstr>
      <vt:lpstr>'設計書（昇降機）'!Print_Titles</vt:lpstr>
      <vt:lpstr>'設計書（電気設備）'!Print_Titles</vt:lpstr>
      <vt:lpstr>'設計書-共通仮設'!Print_Titles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sin3</dc:creator>
  <cp:keywords/>
  <dc:description/>
  <cp:lastModifiedBy>ARZ034</cp:lastModifiedBy>
  <cp:revision/>
  <cp:lastPrinted>2025-10-17T08:34:09Z</cp:lastPrinted>
  <dcterms:created xsi:type="dcterms:W3CDTF">2002-02-02T14:50:51Z</dcterms:created>
  <dcterms:modified xsi:type="dcterms:W3CDTF">2025-10-17T08:35:17Z</dcterms:modified>
  <cp:category/>
  <cp:contentStatus/>
</cp:coreProperties>
</file>